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osForm" sheetId="10" r:id="rId1"/>
    <sheet name="Hesaplar" sheetId="4" r:id="rId2"/>
    <sheet name="BasincSensoru" sheetId="8" r:id="rId3"/>
    <sheet name="Pg" sheetId="9" r:id="rId4"/>
  </sheets>
  <definedNames>
    <definedName name="_xlnm.Print_Area" localSheetId="0">BosForm!$A$1:$F$51</definedName>
    <definedName name="_xlnm.Print_Area" localSheetId="1">Hesaplar!$A$1:$F$51</definedName>
  </definedNames>
  <calcPr calcId="162913"/>
</workbook>
</file>

<file path=xl/calcChain.xml><?xml version="1.0" encoding="utf-8"?>
<calcChain xmlns="http://schemas.openxmlformats.org/spreadsheetml/2006/main">
  <c r="B50" i="4" l="1"/>
  <c r="B49" i="4"/>
  <c r="C48" i="4"/>
  <c r="D48" i="4"/>
  <c r="E48" i="4"/>
  <c r="F48" i="4"/>
  <c r="B48" i="4"/>
  <c r="C47" i="4" l="1"/>
  <c r="D47" i="4"/>
  <c r="E47" i="4"/>
  <c r="F47" i="4"/>
  <c r="B47" i="4"/>
  <c r="C41" i="4"/>
  <c r="D41" i="4"/>
  <c r="E41" i="4"/>
  <c r="F41" i="4"/>
  <c r="B41" i="4"/>
  <c r="B36" i="4" l="1"/>
  <c r="C33" i="4"/>
  <c r="D33" i="4" s="1"/>
  <c r="E33" i="4" s="1"/>
  <c r="F33" i="4" s="1"/>
  <c r="C32" i="4"/>
  <c r="D32" i="4" s="1"/>
  <c r="E32" i="4" s="1"/>
  <c r="F32" i="4" s="1"/>
  <c r="C19" i="4" l="1"/>
  <c r="D19" i="4" s="1"/>
  <c r="E19" i="4" s="1"/>
  <c r="F19" i="4" s="1"/>
  <c r="C25" i="4"/>
  <c r="D25" i="4" s="1"/>
  <c r="E25" i="4" s="1"/>
  <c r="F25" i="4" s="1"/>
  <c r="C16" i="4"/>
  <c r="D16" i="4" s="1"/>
  <c r="E16" i="4" s="1"/>
  <c r="F16" i="4" s="1"/>
  <c r="C17" i="4"/>
  <c r="C18" i="4"/>
  <c r="C30" i="4"/>
  <c r="C20" i="4"/>
  <c r="D20" i="4" s="1"/>
  <c r="E20" i="4" s="1"/>
  <c r="F20" i="4" s="1"/>
  <c r="C15" i="4"/>
  <c r="B22" i="4"/>
  <c r="D29" i="4" s="1"/>
  <c r="B21" i="4"/>
  <c r="B31" i="4"/>
  <c r="D18" i="4" l="1"/>
  <c r="D15" i="4"/>
  <c r="E15" i="4" s="1"/>
  <c r="F15" i="4" s="1"/>
  <c r="C31" i="4"/>
  <c r="B37" i="4"/>
  <c r="B23" i="4"/>
  <c r="B24" i="4" s="1"/>
  <c r="B26" i="4" s="1"/>
  <c r="D30" i="4"/>
  <c r="C36" i="4"/>
  <c r="D17" i="4"/>
  <c r="E17" i="4" s="1"/>
  <c r="F17" i="4" s="1"/>
  <c r="C22" i="4"/>
  <c r="D22" i="4" s="1"/>
  <c r="E22" i="4" s="1"/>
  <c r="F22" i="4" s="1"/>
  <c r="C21" i="4"/>
  <c r="D21" i="4" s="1"/>
  <c r="E21" i="4" s="1"/>
  <c r="F21" i="4" s="1"/>
  <c r="D39" i="4" l="1"/>
  <c r="E18" i="4"/>
  <c r="C23" i="4"/>
  <c r="D23" i="4" s="1"/>
  <c r="E23" i="4" s="1"/>
  <c r="F23" i="4" s="1"/>
  <c r="F29" i="4"/>
  <c r="F39" i="4" s="1"/>
  <c r="D31" i="4"/>
  <c r="D50" i="4" s="1"/>
  <c r="C50" i="4"/>
  <c r="C37" i="4"/>
  <c r="C29" i="4"/>
  <c r="C39" i="4" s="1"/>
  <c r="E29" i="4"/>
  <c r="E39" i="4" s="1"/>
  <c r="B29" i="4"/>
  <c r="B39" i="4" s="1"/>
  <c r="C24" i="4"/>
  <c r="D24" i="4" s="1"/>
  <c r="E24" i="4" s="1"/>
  <c r="F24" i="4" s="1"/>
  <c r="E30" i="4"/>
  <c r="D36" i="4"/>
  <c r="B38" i="4" l="1"/>
  <c r="B46" i="4" s="1"/>
  <c r="F18" i="4"/>
  <c r="E31" i="4"/>
  <c r="E50" i="4" s="1"/>
  <c r="D37" i="4"/>
  <c r="D38" i="4" s="1"/>
  <c r="D46" i="4" s="1"/>
  <c r="D49" i="4" s="1"/>
  <c r="C38" i="4"/>
  <c r="C46" i="4" s="1"/>
  <c r="C49" i="4" s="1"/>
  <c r="B28" i="4"/>
  <c r="C26" i="4"/>
  <c r="F30" i="4"/>
  <c r="E36" i="4"/>
  <c r="F31" i="4" l="1"/>
  <c r="F37" i="4" s="1"/>
  <c r="F38" i="4" s="1"/>
  <c r="F46" i="4" s="1"/>
  <c r="F49" i="4" s="1"/>
  <c r="E37" i="4"/>
  <c r="E38" i="4" s="1"/>
  <c r="E46" i="4" s="1"/>
  <c r="E49" i="4" s="1"/>
  <c r="F36" i="4"/>
  <c r="D26" i="4"/>
  <c r="C28" i="4"/>
  <c r="F50" i="4" l="1"/>
  <c r="D28" i="4"/>
  <c r="E26" i="4"/>
  <c r="E28" i="4" l="1"/>
  <c r="F26" i="4"/>
  <c r="F28" i="4" s="1"/>
</calcChain>
</file>

<file path=xl/sharedStrings.xml><?xml version="1.0" encoding="utf-8"?>
<sst xmlns="http://schemas.openxmlformats.org/spreadsheetml/2006/main" count="119" uniqueCount="57">
  <si>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</si>
  <si>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</si>
  <si>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</si>
  <si>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</si>
  <si>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</si>
  <si>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</si>
  <si>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</si>
  <si>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</si>
  <si>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</si>
  <si>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</si>
  <si>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HESAPLAR</t>
  </si>
  <si>
    <r>
      <t>20C'deki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20</t>
    </r>
    <r>
      <rPr>
        <b/>
        <i/>
        <sz val="11"/>
        <color theme="1"/>
        <rFont val="Calibri"/>
        <family val="2"/>
        <charset val="162"/>
        <scheme val="minor"/>
      </rPr>
      <t>, cm/s) = 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sz val="11"/>
        <color theme="1"/>
        <rFont val="Arial Tur"/>
        <charset val="162"/>
      </rPr>
      <t>∙η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/</t>
    </r>
    <r>
      <rPr>
        <b/>
        <sz val="11"/>
        <color theme="1"/>
        <rFont val="Arial Tur"/>
        <charset val="162"/>
      </rPr>
      <t>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 xml:space="preserve"> =</t>
    </r>
  </si>
  <si>
    <r>
      <t>20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C'deki 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</si>
  <si>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sıcaklığındaki </t>
    </r>
    <r>
      <rPr>
        <b/>
        <i/>
        <sz val="11"/>
        <color theme="1"/>
        <rFont val="Calibri"/>
        <family val="2"/>
        <charset val="162"/>
      </rPr>
      <t>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</si>
  <si>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Suyun sıcaklığı (T, </t>
    </r>
    <r>
      <rPr>
        <b/>
        <i/>
        <sz val="11"/>
        <color theme="1"/>
        <rFont val="Calibri"/>
        <family val="2"/>
        <charset val="162"/>
      </rPr>
      <t>⁰C)</t>
    </r>
  </si>
  <si>
    <r>
      <t>Suyun viskozitesi (</t>
    </r>
    <r>
      <rPr>
        <b/>
        <i/>
        <sz val="11"/>
        <color theme="1"/>
        <rFont val="Cambria"/>
        <family val="1"/>
        <charset val="162"/>
      </rPr>
      <t>η</t>
    </r>
    <r>
      <rPr>
        <b/>
        <i/>
        <vertAlign val="subscript"/>
        <sz val="11"/>
        <color theme="1"/>
        <rFont val="Cambria"/>
        <family val="1"/>
        <charset val="162"/>
      </rPr>
      <t>T</t>
    </r>
    <r>
      <rPr>
        <b/>
        <i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  <scheme val="minor"/>
      </rPr>
      <t>gram/(cm</t>
    </r>
    <r>
      <rPr>
        <b/>
        <i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</rPr>
      <t>s</t>
    </r>
    <r>
      <rPr>
        <b/>
        <i/>
        <sz val="11"/>
        <color theme="1"/>
        <rFont val="Calibri"/>
        <family val="2"/>
        <scheme val="minor"/>
      </rPr>
      <t>))</t>
    </r>
  </si>
  <si>
    <r>
      <t xml:space="preserve">Test kuyusundan çekilen suyun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C) =</t>
    </r>
  </si>
  <si>
    <t>Faz no =</t>
  </si>
  <si>
    <t>ZEMİN İÇİNE SU POMPALAMA TESTİ (PERFORE BORU VE TIPA(LAR) KULLANILARAK</t>
  </si>
  <si>
    <r>
      <t>Su basıncı ölçerin zemin yüzünden yüksekliği (H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g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</si>
  <si>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Y.A.S. seviyesinin zemin yüksekliğinden aşağı uzaklığı (H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w</t>
    </r>
    <r>
      <rPr>
        <b/>
        <i/>
        <sz val="11"/>
        <color theme="1"/>
        <rFont val="Calibri"/>
        <family val="2"/>
        <charset val="162"/>
        <scheme val="minor"/>
      </rPr>
      <t>, metre)</t>
    </r>
  </si>
  <si>
    <t>Test edilen zemin bölgesinin orta noktasının zemin yüzüne olan uzaklığı (z, metre) =</t>
  </si>
  <si>
    <t>Test edilen zemin bölgesinin uzunluğu (L, metre) =</t>
  </si>
  <si>
    <r>
      <t>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f1</t>
    </r>
    <r>
      <rPr>
        <b/>
        <i/>
        <sz val="11"/>
        <color theme="1"/>
        <rFont val="Calibri"/>
        <family val="2"/>
        <charset val="162"/>
        <scheme val="minor"/>
      </rPr>
      <t>'in hesaplanmasında kullanılan boru uzunluğu (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lp1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</si>
  <si>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f2</t>
    </r>
    <r>
      <rPr>
        <b/>
        <i/>
        <sz val="11"/>
        <color theme="1"/>
        <rFont val="Calibri"/>
        <family val="2"/>
        <charset val="162"/>
        <scheme val="minor"/>
      </rPr>
      <t>'in hesaplanmasında kullanılan boru uzunluğu (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lp2</t>
    </r>
    <r>
      <rPr>
        <b/>
        <i/>
        <sz val="11"/>
        <color theme="1"/>
        <rFont val="Calibri"/>
        <family val="2"/>
        <charset val="162"/>
        <scheme val="minor"/>
      </rPr>
      <t>, metre) =</t>
    </r>
  </si>
  <si>
    <r>
      <t>Kayanın (zeminin) birim hacim ağırlığı (</t>
    </r>
    <r>
      <rPr>
        <b/>
        <sz val="11"/>
        <color theme="1"/>
        <rFont val="Arial Tur"/>
        <charset val="162"/>
      </rPr>
      <t>γ</t>
    </r>
    <r>
      <rPr>
        <b/>
        <i/>
        <vertAlign val="subscript"/>
        <sz val="11"/>
        <color theme="1"/>
        <rFont val="Calibri"/>
        <family val="2"/>
        <charset val="162"/>
      </rPr>
      <t>kaya</t>
    </r>
    <r>
      <rPr>
        <b/>
        <i/>
        <sz val="11"/>
        <color theme="1"/>
        <rFont val="Calibri"/>
        <family val="2"/>
        <charset val="162"/>
      </rPr>
      <t>, kN/m</t>
    </r>
    <r>
      <rPr>
        <b/>
        <i/>
        <vertAlign val="superscript"/>
        <sz val="11"/>
        <color theme="1"/>
        <rFont val="Calibri"/>
        <family val="2"/>
        <charset val="162"/>
      </rPr>
      <t>3</t>
    </r>
    <r>
      <rPr>
        <b/>
        <i/>
        <sz val="11"/>
        <color theme="1"/>
        <rFont val="Calibri"/>
        <family val="2"/>
        <charset val="162"/>
      </rPr>
      <t>) =</t>
    </r>
  </si>
  <si>
    <r>
      <t>Tahmin edilen zemin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Tahmin</t>
    </r>
    <r>
      <rPr>
        <b/>
        <i/>
        <sz val="11"/>
        <color theme="1"/>
        <rFont val="Calibri"/>
        <family val="2"/>
        <charset val="162"/>
        <scheme val="minor"/>
      </rPr>
      <t>, m/s) =</t>
    </r>
  </si>
  <si>
    <t>Sondaj deliği çapı (D, m) =</t>
  </si>
  <si>
    <t>2 tıpalı</t>
  </si>
  <si>
    <t>Test tipi (1 tıpalı ya da 2 tıpalı) =</t>
  </si>
  <si>
    <t>TEST ÖNCESİNDE YAPILAN HESAPLAR/ÖLÇMELER</t>
  </si>
  <si>
    <t>Faz adı =</t>
  </si>
  <si>
    <t>A1</t>
  </si>
  <si>
    <t>B1</t>
  </si>
  <si>
    <t>C</t>
  </si>
  <si>
    <t>B2</t>
  </si>
  <si>
    <t>A2</t>
  </si>
  <si>
    <r>
      <t>Test edilen zeminin ortasındaki maksimum su basıncı 1. üst sınırı (P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Maks-1</t>
    </r>
    <r>
      <rPr>
        <b/>
        <i/>
        <sz val="11"/>
        <color theme="1"/>
        <rFont val="Calibri"/>
        <family val="2"/>
        <charset val="162"/>
        <scheme val="minor"/>
      </rPr>
      <t>, kPA) = 22.5 kPa/m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z =</t>
    </r>
  </si>
  <si>
    <r>
      <t>Test edilen zeminin ortasındaki maksimum su basıncı 2. üst sınırı (P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Maks-2</t>
    </r>
    <r>
      <rPr>
        <b/>
        <i/>
        <sz val="11"/>
        <color theme="1"/>
        <rFont val="Calibri"/>
        <family val="2"/>
        <charset val="162"/>
        <scheme val="minor"/>
      </rPr>
      <t xml:space="preserve">, kPA) = </t>
    </r>
    <r>
      <rPr>
        <b/>
        <sz val="11"/>
        <color theme="1"/>
        <rFont val="Arial Tur"/>
        <charset val="162"/>
      </rPr>
      <t>γ</t>
    </r>
    <r>
      <rPr>
        <b/>
        <i/>
        <vertAlign val="subscript"/>
        <sz val="11"/>
        <color theme="1"/>
        <rFont val="Calibri"/>
        <family val="2"/>
        <charset val="162"/>
      </rPr>
      <t>kaya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z-</t>
    </r>
    <r>
      <rPr>
        <b/>
        <sz val="11"/>
        <color theme="1"/>
        <rFont val="Arial Tur"/>
        <charset val="162"/>
      </rPr>
      <t>γ</t>
    </r>
    <r>
      <rPr>
        <b/>
        <i/>
        <vertAlign val="subscript"/>
        <sz val="11"/>
        <color theme="1"/>
        <rFont val="Calibri"/>
        <family val="2"/>
        <charset val="162"/>
      </rPr>
      <t>water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(z-H</t>
    </r>
    <r>
      <rPr>
        <b/>
        <i/>
        <vertAlign val="subscript"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</si>
  <si>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edilen zeminin ortasındaki </t>
    </r>
    <r>
      <rPr>
        <b/>
        <i/>
        <u/>
        <sz val="11"/>
        <color theme="1"/>
        <rFont val="Calibri"/>
        <family val="2"/>
        <charset val="162"/>
        <scheme val="minor"/>
      </rPr>
      <t>maksimum</t>
    </r>
    <r>
      <rPr>
        <b/>
        <i/>
        <sz val="11"/>
        <color theme="1"/>
        <rFont val="Calibri"/>
        <family val="2"/>
        <charset val="162"/>
        <scheme val="minor"/>
      </rPr>
      <t xml:space="preserve"> su basıncı (P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Maks</t>
    </r>
    <r>
      <rPr>
        <b/>
        <i/>
        <sz val="11"/>
        <color theme="1"/>
        <rFont val="Calibri"/>
        <family val="2"/>
        <charset val="162"/>
        <scheme val="minor"/>
      </rPr>
      <t>, kPa) =</t>
    </r>
  </si>
  <si>
    <t>ARAZİDE YAPILAN HESAPLAR/ÖLÇMELER</t>
  </si>
  <si>
    <r>
      <t>Giren suyun hidrolik yüksekliğinin (H’nın) tahmin edilen maksimum değeri (H</t>
    </r>
    <r>
      <rPr>
        <b/>
        <i/>
        <vertAlign val="subscript"/>
        <sz val="11"/>
        <rFont val="Calibri"/>
        <family val="2"/>
        <charset val="162"/>
        <scheme val="minor"/>
      </rPr>
      <t>Maks-Tahmin</t>
    </r>
    <r>
      <rPr>
        <b/>
        <i/>
        <sz val="11"/>
        <rFont val="Calibri"/>
        <family val="2"/>
        <charset val="162"/>
        <scheme val="minor"/>
      </rPr>
      <t>, m) = P</t>
    </r>
    <r>
      <rPr>
        <b/>
        <i/>
        <vertAlign val="subscript"/>
        <sz val="11"/>
        <rFont val="Calibri"/>
        <family val="2"/>
        <charset val="162"/>
        <scheme val="minor"/>
      </rPr>
      <t>Maks</t>
    </r>
    <r>
      <rPr>
        <b/>
        <i/>
        <sz val="11"/>
        <rFont val="Calibri"/>
        <family val="2"/>
        <charset val="162"/>
        <scheme val="minor"/>
      </rPr>
      <t>/</t>
    </r>
    <r>
      <rPr>
        <b/>
        <sz val="11"/>
        <rFont val="Arial Tur"/>
        <charset val="162"/>
      </rPr>
      <t>γ</t>
    </r>
    <r>
      <rPr>
        <b/>
        <vertAlign val="subscript"/>
        <sz val="11"/>
        <rFont val="Arial Tur"/>
        <charset val="162"/>
      </rPr>
      <t>w</t>
    </r>
    <r>
      <rPr>
        <b/>
        <sz val="11"/>
        <rFont val="Arial Tur"/>
        <charset val="162"/>
      </rPr>
      <t xml:space="preserve"> +H</t>
    </r>
    <r>
      <rPr>
        <b/>
        <vertAlign val="subscript"/>
        <sz val="11"/>
        <rFont val="Arial Tur"/>
        <charset val="162"/>
      </rPr>
      <t>w</t>
    </r>
    <r>
      <rPr>
        <b/>
        <sz val="11"/>
        <rFont val="Arial Tur"/>
        <charset val="162"/>
      </rPr>
      <t xml:space="preserve"> -z =</t>
    </r>
  </si>
  <si>
    <t>İlgili fazdaki test süresi (t, s) =</t>
  </si>
  <si>
    <r>
      <t>Test için gerekli toplam su miktarı (V</t>
    </r>
    <r>
      <rPr>
        <b/>
        <i/>
        <vertAlign val="subscript"/>
        <sz val="11"/>
        <rFont val="Calibri"/>
        <family val="2"/>
        <charset val="162"/>
        <scheme val="minor"/>
      </rPr>
      <t>Test</t>
    </r>
    <r>
      <rPr>
        <b/>
        <i/>
        <sz val="11"/>
        <rFont val="Calibri"/>
        <family val="2"/>
        <charset val="162"/>
        <scheme val="minor"/>
      </rPr>
      <t>) = 3.5</t>
    </r>
    <r>
      <rPr>
        <b/>
        <sz val="11"/>
        <rFont val="Arial Tur"/>
        <charset val="162"/>
      </rPr>
      <t>∙</t>
    </r>
    <r>
      <rPr>
        <b/>
        <i/>
        <sz val="11"/>
        <rFont val="Calibri"/>
        <family val="2"/>
        <charset val="162"/>
      </rPr>
      <t>q</t>
    </r>
    <r>
      <rPr>
        <b/>
        <i/>
        <vertAlign val="subscript"/>
        <sz val="11"/>
        <rFont val="Calibri"/>
        <family val="2"/>
        <charset val="162"/>
      </rPr>
      <t>Maks-Tahmin</t>
    </r>
    <r>
      <rPr>
        <b/>
        <sz val="11"/>
        <rFont val="Arial Tur"/>
        <charset val="162"/>
      </rPr>
      <t>∙</t>
    </r>
    <r>
      <rPr>
        <b/>
        <i/>
        <sz val="11"/>
        <rFont val="Calibri"/>
        <family val="2"/>
        <charset val="162"/>
      </rPr>
      <t>t =</t>
    </r>
  </si>
  <si>
    <r>
      <t>İlgili fazda test edilen zeminin ortasındaki su basıncı değeri(P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kPa, Tablo 3.8'deki Tip2 için) =</t>
    </r>
  </si>
  <si>
    <r>
      <t>EĞER P</t>
    </r>
    <r>
      <rPr>
        <b/>
        <i/>
        <vertAlign val="subscript"/>
        <sz val="11"/>
        <rFont val="Calibri"/>
        <family val="2"/>
        <charset val="162"/>
        <scheme val="minor"/>
      </rPr>
      <t>t</t>
    </r>
    <r>
      <rPr>
        <b/>
        <i/>
        <sz val="11"/>
        <rFont val="Calibri"/>
        <family val="2"/>
        <charset val="162"/>
        <scheme val="minor"/>
      </rPr>
      <t xml:space="preserve"> DEĞERİ BASINÇ SENSÖRÜ İLE ÖLÇÜLÜYORSA q (m</t>
    </r>
    <r>
      <rPr>
        <b/>
        <i/>
        <vertAlign val="superscript"/>
        <sz val="11"/>
        <rFont val="Calibri"/>
        <family val="2"/>
        <charset val="162"/>
        <scheme val="minor"/>
      </rPr>
      <t>3</t>
    </r>
    <r>
      <rPr>
        <b/>
        <i/>
        <sz val="11"/>
        <rFont val="Calibri"/>
        <family val="2"/>
        <charset val="162"/>
        <scheme val="minor"/>
      </rPr>
      <t>/s) =</t>
    </r>
  </si>
  <si>
    <r>
      <t>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f1</t>
    </r>
    <r>
      <rPr>
        <b/>
        <i/>
        <sz val="11"/>
        <color theme="1"/>
        <rFont val="Calibri"/>
        <family val="2"/>
        <charset val="162"/>
        <scheme val="minor"/>
      </rPr>
      <t xml:space="preserve"> (m) = 10.67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</t>
    </r>
    <r>
      <rPr>
        <b/>
        <i/>
        <vertAlign val="subscript"/>
        <sz val="11"/>
        <color theme="1"/>
        <rFont val="Calibri"/>
        <family val="2"/>
        <charset val="162"/>
      </rPr>
      <t>p1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q</t>
    </r>
    <r>
      <rPr>
        <b/>
        <i/>
        <vertAlign val="superscript"/>
        <sz val="11"/>
        <color theme="1"/>
        <rFont val="Calibri"/>
        <family val="2"/>
        <charset val="162"/>
      </rPr>
      <t>1.85</t>
    </r>
    <r>
      <rPr>
        <b/>
        <i/>
        <sz val="11"/>
        <color theme="1"/>
        <rFont val="Calibri"/>
        <family val="2"/>
        <charset val="162"/>
      </rPr>
      <t>/(C</t>
    </r>
    <r>
      <rPr>
        <b/>
        <i/>
        <vertAlign val="subscript"/>
        <sz val="11"/>
        <color theme="1"/>
        <rFont val="Calibri"/>
        <family val="2"/>
        <charset val="162"/>
      </rPr>
      <t>hw</t>
    </r>
    <r>
      <rPr>
        <b/>
        <i/>
        <vertAlign val="superscript"/>
        <sz val="11"/>
        <color theme="1"/>
        <rFont val="Calibri"/>
        <family val="2"/>
        <charset val="162"/>
      </rPr>
      <t>1.85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d</t>
    </r>
    <r>
      <rPr>
        <b/>
        <i/>
        <vertAlign val="superscript"/>
        <sz val="11"/>
        <color theme="1"/>
        <rFont val="Calibri"/>
        <family val="2"/>
        <charset val="162"/>
      </rPr>
      <t>4.87</t>
    </r>
    <r>
      <rPr>
        <b/>
        <i/>
        <sz val="11"/>
        <color theme="1"/>
        <rFont val="Calibri"/>
        <family val="2"/>
        <charset val="162"/>
      </rPr>
      <t>) =</t>
    </r>
  </si>
  <si>
    <r>
      <t>C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hw</t>
    </r>
    <r>
      <rPr>
        <b/>
        <i/>
        <sz val="11"/>
        <color theme="1"/>
        <rFont val="Calibri"/>
        <family val="2"/>
        <charset val="162"/>
        <scheme val="minor"/>
      </rPr>
      <t xml:space="preserve"> (Çelik su boruları için 100 ile 120 arasında bir değer, plastik su boruları için 140 değer kullanılır, birimsiz) =</t>
    </r>
  </si>
  <si>
    <t>Su borusunun çapı (d, m) =</t>
  </si>
  <si>
    <r>
      <t>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f2</t>
    </r>
    <r>
      <rPr>
        <b/>
        <i/>
        <sz val="11"/>
        <color theme="1"/>
        <rFont val="Calibri"/>
        <family val="2"/>
        <charset val="162"/>
        <scheme val="minor"/>
      </rPr>
      <t xml:space="preserve"> (m) = 10.67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</t>
    </r>
    <r>
      <rPr>
        <b/>
        <i/>
        <vertAlign val="subscript"/>
        <sz val="11"/>
        <color theme="1"/>
        <rFont val="Calibri"/>
        <family val="2"/>
        <charset val="162"/>
      </rPr>
      <t>p2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q</t>
    </r>
    <r>
      <rPr>
        <b/>
        <i/>
        <vertAlign val="superscript"/>
        <sz val="11"/>
        <color theme="1"/>
        <rFont val="Calibri"/>
        <family val="2"/>
        <charset val="162"/>
      </rPr>
      <t>1.85</t>
    </r>
    <r>
      <rPr>
        <b/>
        <i/>
        <sz val="11"/>
        <color theme="1"/>
        <rFont val="Calibri"/>
        <family val="2"/>
        <charset val="162"/>
      </rPr>
      <t>/(C</t>
    </r>
    <r>
      <rPr>
        <b/>
        <i/>
        <vertAlign val="subscript"/>
        <sz val="11"/>
        <color theme="1"/>
        <rFont val="Calibri"/>
        <family val="2"/>
        <charset val="162"/>
      </rPr>
      <t>hw</t>
    </r>
    <r>
      <rPr>
        <b/>
        <i/>
        <vertAlign val="superscript"/>
        <sz val="11"/>
        <color theme="1"/>
        <rFont val="Calibri"/>
        <family val="2"/>
        <charset val="162"/>
      </rPr>
      <t>1.85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d</t>
    </r>
    <r>
      <rPr>
        <b/>
        <i/>
        <vertAlign val="superscript"/>
        <sz val="11"/>
        <color theme="1"/>
        <rFont val="Calibri"/>
        <family val="2"/>
        <charset val="162"/>
      </rPr>
      <t>4.87</t>
    </r>
    <r>
      <rPr>
        <b/>
        <i/>
        <sz val="11"/>
        <color theme="1"/>
        <rFont val="Calibri"/>
        <family val="2"/>
        <charset val="162"/>
      </rPr>
      <t>) =</t>
    </r>
  </si>
  <si>
    <r>
      <t>EĞER P</t>
    </r>
    <r>
      <rPr>
        <b/>
        <i/>
        <vertAlign val="subscript"/>
        <sz val="11"/>
        <rFont val="Calibri"/>
        <family val="2"/>
        <charset val="162"/>
        <scheme val="minor"/>
      </rPr>
      <t>g</t>
    </r>
    <r>
      <rPr>
        <b/>
        <i/>
        <sz val="11"/>
        <rFont val="Calibri"/>
        <family val="2"/>
        <charset val="162"/>
        <scheme val="minor"/>
      </rPr>
      <t xml:space="preserve"> DEĞERİ SU BASINCI ÖLÇER İLE ÖLÇÜLÜYORSA P</t>
    </r>
    <r>
      <rPr>
        <b/>
        <i/>
        <vertAlign val="subscript"/>
        <sz val="11"/>
        <rFont val="Calibri"/>
        <family val="2"/>
        <charset val="162"/>
        <scheme val="minor"/>
      </rPr>
      <t>g</t>
    </r>
    <r>
      <rPr>
        <b/>
        <i/>
        <sz val="11"/>
        <rFont val="Calibri"/>
        <family val="2"/>
        <charset val="162"/>
        <scheme val="minor"/>
      </rPr>
      <t xml:space="preserve"> (kPa) = </t>
    </r>
  </si>
  <si>
    <r>
      <t>EĞER P</t>
    </r>
    <r>
      <rPr>
        <b/>
        <i/>
        <vertAlign val="subscript"/>
        <sz val="11"/>
        <rFont val="Calibri"/>
        <family val="2"/>
        <charset val="162"/>
        <scheme val="minor"/>
      </rPr>
      <t>g</t>
    </r>
    <r>
      <rPr>
        <b/>
        <i/>
        <sz val="11"/>
        <rFont val="Calibri"/>
        <family val="2"/>
        <charset val="162"/>
        <scheme val="minor"/>
      </rPr>
      <t xml:space="preserve"> DEĞERİ SU BASINCI ÖLÇER İLE ÖLÇÜLÜYORSA q (m</t>
    </r>
    <r>
      <rPr>
        <b/>
        <i/>
        <vertAlign val="superscript"/>
        <sz val="11"/>
        <rFont val="Calibri"/>
        <family val="2"/>
        <charset val="162"/>
        <scheme val="minor"/>
      </rPr>
      <t>3</t>
    </r>
    <r>
      <rPr>
        <b/>
        <i/>
        <sz val="11"/>
        <rFont val="Calibri"/>
        <family val="2"/>
        <charset val="162"/>
        <scheme val="minor"/>
      </rPr>
      <t xml:space="preserve">/s) = </t>
    </r>
  </si>
  <si>
    <r>
      <t>Test sıcaklığındaki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cm/s) = q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ln(2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L/D)/(2</t>
    </r>
    <r>
      <rPr>
        <b/>
        <sz val="11"/>
        <color theme="1"/>
        <rFont val="Arial Tur"/>
        <charset val="162"/>
      </rPr>
      <t>∙</t>
    </r>
    <r>
      <rPr>
        <b/>
        <sz val="11"/>
        <color theme="1"/>
        <rFont val="Times New Roman"/>
        <family val="1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H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L)</t>
    </r>
  </si>
  <si>
    <t>NOT: Kırmızı renkli hücreler hesaplanan değerlerdir.</t>
  </si>
  <si>
    <r>
      <t>Su sayacından ölçülen debinin tahmin edilen maksimum değeri (q</t>
    </r>
    <r>
      <rPr>
        <b/>
        <i/>
        <vertAlign val="subscript"/>
        <sz val="11"/>
        <rFont val="Calibri"/>
        <family val="2"/>
        <charset val="162"/>
        <scheme val="minor"/>
      </rPr>
      <t>Maks-Tahmin</t>
    </r>
    <r>
      <rPr>
        <b/>
        <i/>
        <sz val="11"/>
        <rFont val="Calibri"/>
        <family val="2"/>
        <charset val="162"/>
        <scheme val="minor"/>
      </rPr>
      <t>, m</t>
    </r>
    <r>
      <rPr>
        <b/>
        <i/>
        <vertAlign val="superscript"/>
        <sz val="11"/>
        <rFont val="Calibri"/>
        <family val="2"/>
        <charset val="162"/>
        <scheme val="minor"/>
      </rPr>
      <t>3</t>
    </r>
    <r>
      <rPr>
        <b/>
        <i/>
        <sz val="11"/>
        <rFont val="Calibri"/>
        <family val="2"/>
        <charset val="162"/>
        <scheme val="minor"/>
      </rPr>
      <t>/s) = k</t>
    </r>
    <r>
      <rPr>
        <b/>
        <i/>
        <vertAlign val="subscript"/>
        <sz val="11"/>
        <rFont val="Calibri"/>
        <family val="2"/>
        <charset val="162"/>
        <scheme val="minor"/>
      </rPr>
      <t>Tahmin</t>
    </r>
    <r>
      <rPr>
        <b/>
        <sz val="11"/>
        <rFont val="Arial Tur"/>
        <charset val="162"/>
      </rPr>
      <t>∙</t>
    </r>
    <r>
      <rPr>
        <b/>
        <i/>
        <sz val="11"/>
        <rFont val="Calibri"/>
        <family val="2"/>
        <charset val="162"/>
      </rPr>
      <t>H</t>
    </r>
    <r>
      <rPr>
        <b/>
        <i/>
        <vertAlign val="subscript"/>
        <sz val="11"/>
        <rFont val="Calibri"/>
        <family val="2"/>
        <charset val="162"/>
      </rPr>
      <t>Maks-Tahmin</t>
    </r>
    <r>
      <rPr>
        <b/>
        <sz val="11"/>
        <rFont val="Arial Tur"/>
        <charset val="162"/>
      </rPr>
      <t>∙2</t>
    </r>
    <r>
      <rPr>
        <b/>
        <sz val="11"/>
        <rFont val="Times New Roman"/>
        <family val="1"/>
        <charset val="162"/>
      </rPr>
      <t>π</t>
    </r>
    <r>
      <rPr>
        <b/>
        <sz val="11"/>
        <rFont val="Arial Tur"/>
        <charset val="162"/>
      </rPr>
      <t>∙</t>
    </r>
    <r>
      <rPr>
        <b/>
        <i/>
        <sz val="11"/>
        <rFont val="Calibri"/>
        <family val="2"/>
        <charset val="162"/>
      </rPr>
      <t>L/ln(2L/D) =</t>
    </r>
  </si>
  <si>
    <r>
      <t>İlgili fazda oluşan hidrolik yükseklik (H, m) = 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scheme val="minor"/>
      </rPr>
      <t>/</t>
    </r>
    <r>
      <rPr>
        <b/>
        <i/>
        <sz val="11"/>
        <color theme="1"/>
        <rFont val="Arial Tur"/>
        <charset val="162"/>
      </rPr>
      <t>γ</t>
    </r>
    <r>
      <rPr>
        <b/>
        <i/>
        <vertAlign val="subscript"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</rPr>
      <t xml:space="preserve"> - z + H</t>
    </r>
    <r>
      <rPr>
        <b/>
        <i/>
        <vertAlign val="subscript"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</rPr>
      <t xml:space="preserve"> + H</t>
    </r>
    <r>
      <rPr>
        <b/>
        <i/>
        <vertAlign val="subscript"/>
        <sz val="11"/>
        <color theme="1"/>
        <rFont val="Calibri"/>
        <family val="2"/>
        <charset val="162"/>
      </rPr>
      <t>f2</t>
    </r>
    <r>
      <rPr>
        <b/>
        <i/>
        <sz val="11"/>
        <color theme="1"/>
        <rFont val="Calibri"/>
        <family val="2"/>
      </rPr>
      <t xml:space="preserve"> =</t>
    </r>
  </si>
  <si>
    <r>
      <t>İlgili fazda oluşan hidrolik yükseklik (H, m) = P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scheme val="minor"/>
      </rPr>
      <t>/</t>
    </r>
    <r>
      <rPr>
        <b/>
        <i/>
        <sz val="11"/>
        <color theme="1"/>
        <rFont val="Arial Tur"/>
        <charset val="162"/>
      </rPr>
      <t>γ</t>
    </r>
    <r>
      <rPr>
        <b/>
        <i/>
        <vertAlign val="subscript"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</rPr>
      <t xml:space="preserve"> - z + H</t>
    </r>
    <r>
      <rPr>
        <b/>
        <i/>
        <vertAlign val="subscript"/>
        <sz val="11"/>
        <color theme="1"/>
        <rFont val="Calibri"/>
        <family val="2"/>
        <charset val="162"/>
      </rPr>
      <t>w</t>
    </r>
    <r>
      <rPr>
        <b/>
        <i/>
        <sz val="11"/>
        <color theme="1"/>
        <rFont val="Calibri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</si>
</sst>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0000"/>
    <numFmt numFmtId="167" formatCode="0.000000"/>
  </numFmts>
  <fonts count="2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bscript"/>
      <sz val="11"/>
      <color theme="1"/>
      <name val="Calibri"/>
      <family val="2"/>
      <charset val="162"/>
    </font>
    <font>
      <b/>
      <sz val="11"/>
      <color theme="1"/>
      <name val="Arial Tur"/>
      <charset val="162"/>
    </font>
    <font>
      <b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b/>
      <i/>
      <vertAlign val="subscript"/>
      <sz val="11"/>
      <color theme="1"/>
      <name val="Cambria"/>
      <family val="1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</font>
    <font>
      <b/>
      <i/>
      <u/>
      <sz val="11"/>
      <color theme="1"/>
      <name val="Calibri"/>
      <family val="2"/>
      <charset val="162"/>
      <scheme val="minor"/>
    </font>
    <font>
      <b/>
      <i/>
      <vertAlign val="subscript"/>
      <sz val="11"/>
      <name val="Calibri"/>
      <family val="2"/>
      <charset val="162"/>
      <scheme val="minor"/>
    </font>
    <font>
      <b/>
      <sz val="11"/>
      <name val="Arial Tur"/>
      <charset val="162"/>
    </font>
    <font>
      <b/>
      <i/>
      <sz val="11"/>
      <name val="Calibri"/>
      <family val="2"/>
      <charset val="162"/>
    </font>
    <font>
      <b/>
      <vertAlign val="subscript"/>
      <sz val="11"/>
      <name val="Arial Tur"/>
      <charset val="162"/>
    </font>
    <font>
      <b/>
      <sz val="11"/>
      <name val="Times New Roman"/>
      <family val="1"/>
      <charset val="162"/>
    </font>
    <font>
      <b/>
      <i/>
      <vertAlign val="superscript"/>
      <sz val="11"/>
      <name val="Calibri"/>
      <family val="2"/>
      <charset val="162"/>
      <scheme val="minor"/>
    </font>
    <font>
      <b/>
      <i/>
      <vertAlign val="subscript"/>
      <sz val="11"/>
      <name val="Calibri"/>
      <family val="2"/>
      <charset val="162"/>
    </font>
    <font>
      <b/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2" fontId="12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5" fontId="0" fillId="0" borderId="2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6" fillId="4" borderId="1" xfId="0" applyFont="1" applyFill="1" applyBorder="1" applyAlignment="1">
      <alignment vertical="center" wrapText="1"/>
    </xf>
    <xf numFmtId="0" fontId="12" fillId="3" borderId="1" xfId="0" applyFont="1" applyFill="1" applyBorder="1"/>
    <xf numFmtId="164" fontId="12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Hesaplar!$B$38:$F$38</c:f>
              <c:numCache>
                <c:formatCode>0.0000</c:formatCode>
                <c:ptCount val="5"/>
                <c:pt idx="0">
                  <c:v>1.7005012923424601</c:v>
                </c:pt>
                <c:pt idx="1">
                  <c:v>6.7495046588969601</c:v>
                </c:pt>
                <c:pt idx="2">
                  <c:v>20.237609863974349</c:v>
                </c:pt>
                <c:pt idx="3">
                  <c:v>6.7495036391336312</c:v>
                </c:pt>
                <c:pt idx="4">
                  <c:v>1.7005010634724798</c:v>
                </c:pt>
              </c:numCache>
            </c:numRef>
          </c:xVal>
          <c:yVal>
            <c:numRef>
              <c:f>Hesaplar!$B$35:$F$35</c:f>
              <c:numCache>
                <c:formatCode>General</c:formatCode>
                <c:ptCount val="5"/>
                <c:pt idx="0">
                  <c:v>2.0000000000000001E-4</c:v>
                </c:pt>
                <c:pt idx="1">
                  <c:v>4.0000000000000002E-4</c:v>
                </c:pt>
                <c:pt idx="2" formatCode="0.0000">
                  <c:v>5.9999999999999995E-4</c:v>
                </c:pt>
                <c:pt idx="3">
                  <c:v>3.5E-4</c:v>
                </c:pt>
                <c:pt idx="4">
                  <c:v>1.8000000000000001E-4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1B-46F6-93CF-EB85711D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280607"/>
        <c:axId val="465282687"/>
      </c:scatterChart>
      <c:valAx>
        <c:axId val="465280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i="1"/>
                  <a:t>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5282687"/>
        <c:crosses val="autoZero"/>
        <c:crossBetween val="midCat"/>
      </c:valAx>
      <c:valAx>
        <c:axId val="4652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i="1"/>
                  <a:t>q (m</a:t>
                </a:r>
                <a:r>
                  <a:rPr lang="tr-TR" i="1" baseline="30000"/>
                  <a:t>3</a:t>
                </a:r>
                <a:r>
                  <a:rPr lang="tr-TR" i="1"/>
                  <a:t>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65280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Hesaplar!$B$41:$F$41</c:f>
              <c:numCache>
                <c:formatCode>General</c:formatCode>
                <c:ptCount val="5"/>
                <c:pt idx="0">
                  <c:v>1.7005000000000003</c:v>
                </c:pt>
                <c:pt idx="1">
                  <c:v>6.7495000000000012</c:v>
                </c:pt>
                <c:pt idx="2">
                  <c:v>20.237599999999993</c:v>
                </c:pt>
                <c:pt idx="3">
                  <c:v>6.7495000000000012</c:v>
                </c:pt>
                <c:pt idx="4">
                  <c:v>1.7005000000000003</c:v>
                </c:pt>
              </c:numCache>
            </c:numRef>
          </c:xVal>
          <c:yVal>
            <c:numRef>
              <c:f>Hesaplar!$B$40:$F$40</c:f>
              <c:numCache>
                <c:formatCode>General</c:formatCode>
                <c:ptCount val="5"/>
                <c:pt idx="0">
                  <c:v>2.0000000000000001E-4</c:v>
                </c:pt>
                <c:pt idx="1">
                  <c:v>4.0000000000000002E-4</c:v>
                </c:pt>
                <c:pt idx="2">
                  <c:v>5.9999999999999995E-4</c:v>
                </c:pt>
                <c:pt idx="3">
                  <c:v>3.5E-4</c:v>
                </c:pt>
                <c:pt idx="4">
                  <c:v>1.8000000000000001E-4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40-4E40-81D2-D45826EF5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052799"/>
        <c:axId val="536058207"/>
      </c:scatterChart>
      <c:valAx>
        <c:axId val="53605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i="1"/>
                  <a:t>H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536058207"/>
        <c:crosses val="autoZero"/>
        <c:crossBetween val="midCat"/>
      </c:valAx>
      <c:valAx>
        <c:axId val="53605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i="1"/>
                  <a:t>q (m</a:t>
                </a:r>
                <a:r>
                  <a:rPr lang="tr-TR" i="1" baseline="30000"/>
                  <a:t>3</a:t>
                </a:r>
                <a:r>
                  <a:rPr lang="tr-TR" i="1"/>
                  <a:t>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5360527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F0"/>
  </sheetPr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Grafi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055732"/>
    <xdr:graphicFrame macro="">
      <xdr:nvGraphicFramePr>
        <xdr:cNvPr id="2" name="Grafi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A31" zoomScaleNormal="100" workbookViewId="0">
      <selection activeCell="L36" sqref="L36"/>
    </sheetView>
  </sheetViews>
  <sheetFormatPr defaultRowHeight="15" x14ac:dyDescent="0.25"/>
  <cols>
    <col min="1" max="1" width="55.42578125" bestFit="1" customWidth="1"/>
    <col min="2" max="2" width="12" customWidth="1"/>
    <col min="3" max="3" width="10.85546875" customWidth="1"/>
    <col min="4" max="4" width="11.140625" customWidth="1"/>
    <col min="5" max="5" width="10.28515625" customWidth="1"/>
    <col min="6" max="6" width="10.85546875" customWidth="1"/>
    <col min="7" max="7" width="4.140625" customWidth="1"/>
    <col min="8" max="8" width="21.140625" bestFit="1" customWidth="1"/>
    <col min="9" max="9" width="35.5703125" bestFit="1" customWidth="1"/>
  </cols>
  <sheetData>
    <row r="1" spans="1:6" ht="21" x14ac:dyDescent="0.35">
      <c r="A1" s="46" t="s">
        <v>18</v>
      </c>
      <c r="B1" s="46"/>
      <c r="C1" s="46"/>
      <c r="D1" s="46"/>
      <c r="E1" s="46"/>
      <c r="F1" s="46"/>
    </row>
    <row r="2" spans="1:6" x14ac:dyDescent="0.25">
      <c r="A2" s="2" t="s">
        <v>1</v>
      </c>
      <c r="B2" s="47"/>
      <c r="C2" s="48"/>
      <c r="D2" s="48"/>
      <c r="E2" s="48"/>
      <c r="F2" s="49"/>
    </row>
    <row r="3" spans="1:6" x14ac:dyDescent="0.25">
      <c r="A3" s="2" t="s">
        <v>0</v>
      </c>
      <c r="B3" s="40"/>
      <c r="C3" s="41"/>
      <c r="D3" s="41"/>
      <c r="E3" s="41"/>
      <c r="F3" s="42"/>
    </row>
    <row r="4" spans="1:6" x14ac:dyDescent="0.25">
      <c r="A4" s="2" t="s">
        <v>4</v>
      </c>
      <c r="B4" s="40"/>
      <c r="C4" s="41"/>
      <c r="D4" s="41"/>
      <c r="E4" s="41"/>
      <c r="F4" s="42"/>
    </row>
    <row r="5" spans="1:6" x14ac:dyDescent="0.25">
      <c r="A5" s="2" t="s">
        <v>2</v>
      </c>
      <c r="B5" s="40"/>
      <c r="C5" s="41"/>
      <c r="D5" s="41"/>
      <c r="E5" s="41"/>
      <c r="F5" s="42"/>
    </row>
    <row r="6" spans="1:6" x14ac:dyDescent="0.25">
      <c r="A6" s="2" t="s">
        <v>3</v>
      </c>
      <c r="B6" s="40"/>
      <c r="C6" s="41"/>
      <c r="D6" s="41"/>
      <c r="E6" s="41"/>
      <c r="F6" s="42"/>
    </row>
    <row r="7" spans="1:6" x14ac:dyDescent="0.25">
      <c r="A7" s="2" t="s">
        <v>5</v>
      </c>
      <c r="B7" s="40"/>
      <c r="C7" s="41"/>
      <c r="D7" s="41"/>
      <c r="E7" s="41"/>
      <c r="F7" s="42"/>
    </row>
    <row r="8" spans="1:6" x14ac:dyDescent="0.25">
      <c r="A8" s="2" t="s">
        <v>6</v>
      </c>
      <c r="B8" s="43"/>
      <c r="C8" s="44"/>
      <c r="D8" s="44"/>
      <c r="E8" s="44"/>
      <c r="F8" s="45"/>
    </row>
    <row r="9" spans="1:6" x14ac:dyDescent="0.25">
      <c r="A9" s="2" t="s">
        <v>7</v>
      </c>
      <c r="B9" s="40"/>
      <c r="C9" s="41"/>
      <c r="D9" s="41"/>
      <c r="E9" s="41"/>
      <c r="F9" s="42"/>
    </row>
    <row r="10" spans="1:6" x14ac:dyDescent="0.25">
      <c r="A10" s="2" t="s">
        <v>8</v>
      </c>
      <c r="B10" s="40"/>
      <c r="C10" s="41"/>
      <c r="D10" s="41"/>
      <c r="E10" s="41"/>
      <c r="F10" s="42"/>
    </row>
    <row r="11" spans="1:6" ht="21" x14ac:dyDescent="0.25">
      <c r="A11" s="35" t="s">
        <v>30</v>
      </c>
      <c r="B11" s="35"/>
      <c r="C11" s="35"/>
      <c r="D11" s="35"/>
      <c r="E11" s="35"/>
      <c r="F11" s="35"/>
    </row>
    <row r="12" spans="1:6" ht="21" x14ac:dyDescent="0.25">
      <c r="A12" s="2" t="s">
        <v>29</v>
      </c>
      <c r="B12" s="37" t="s">
        <v>28</v>
      </c>
      <c r="C12" s="38"/>
      <c r="D12" s="38"/>
      <c r="E12" s="38"/>
      <c r="F12" s="39"/>
    </row>
    <row r="13" spans="1:6" x14ac:dyDescent="0.25">
      <c r="A13" s="2" t="s">
        <v>17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</row>
    <row r="14" spans="1:6" x14ac:dyDescent="0.25">
      <c r="A14" s="2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</row>
    <row r="15" spans="1:6" ht="18" x14ac:dyDescent="0.25">
      <c r="A15" s="4" t="s">
        <v>19</v>
      </c>
      <c r="B15" s="11"/>
      <c r="C15" s="14"/>
      <c r="D15" s="14"/>
      <c r="E15" s="14"/>
      <c r="F15" s="14"/>
    </row>
    <row r="16" spans="1:6" ht="33" x14ac:dyDescent="0.25">
      <c r="A16" s="4" t="s">
        <v>20</v>
      </c>
      <c r="B16" s="11"/>
      <c r="C16" s="14"/>
      <c r="D16" s="14"/>
      <c r="E16" s="14"/>
      <c r="F16" s="14"/>
    </row>
    <row r="17" spans="1:6" ht="30" x14ac:dyDescent="0.25">
      <c r="A17" s="4" t="s">
        <v>21</v>
      </c>
      <c r="B17" s="11"/>
      <c r="C17" s="14"/>
      <c r="D17" s="14"/>
      <c r="E17" s="14"/>
      <c r="F17" s="14"/>
    </row>
    <row r="18" spans="1:6" x14ac:dyDescent="0.25">
      <c r="A18" s="4" t="s">
        <v>22</v>
      </c>
      <c r="B18" s="11"/>
      <c r="C18" s="14"/>
      <c r="D18" s="14"/>
      <c r="E18" s="14"/>
      <c r="F18" s="14"/>
    </row>
    <row r="19" spans="1:6" x14ac:dyDescent="0.25">
      <c r="A19" s="4" t="s">
        <v>27</v>
      </c>
      <c r="B19" s="11"/>
      <c r="C19" s="14"/>
      <c r="D19" s="14"/>
      <c r="E19" s="14"/>
      <c r="F19" s="14"/>
    </row>
    <row r="20" spans="1:6" ht="18.75" x14ac:dyDescent="0.25">
      <c r="A20" s="4" t="s">
        <v>25</v>
      </c>
      <c r="B20" s="11"/>
      <c r="C20" s="14"/>
      <c r="D20" s="14"/>
      <c r="E20" s="14"/>
      <c r="F20" s="14"/>
    </row>
    <row r="21" spans="1:6" ht="33" x14ac:dyDescent="0.25">
      <c r="A21" s="4" t="s">
        <v>37</v>
      </c>
      <c r="B21" s="15"/>
      <c r="C21" s="14"/>
      <c r="D21" s="14"/>
      <c r="E21" s="14"/>
      <c r="F21" s="14"/>
    </row>
    <row r="22" spans="1:6" ht="33" x14ac:dyDescent="0.25">
      <c r="A22" s="4" t="s">
        <v>38</v>
      </c>
      <c r="B22" s="15"/>
      <c r="C22" s="14"/>
      <c r="D22" s="14"/>
      <c r="E22" s="14"/>
      <c r="F22" s="14"/>
    </row>
    <row r="23" spans="1:6" ht="33" x14ac:dyDescent="0.25">
      <c r="A23" s="4" t="s">
        <v>39</v>
      </c>
      <c r="B23" s="15"/>
      <c r="C23" s="14"/>
      <c r="D23" s="14"/>
      <c r="E23" s="14"/>
      <c r="F23" s="14"/>
    </row>
    <row r="24" spans="1:6" ht="33" x14ac:dyDescent="0.25">
      <c r="A24" s="17" t="s">
        <v>41</v>
      </c>
      <c r="B24" s="14"/>
      <c r="C24" s="14"/>
      <c r="D24" s="14"/>
      <c r="E24" s="14"/>
      <c r="F24" s="14"/>
    </row>
    <row r="25" spans="1:6" ht="18" x14ac:dyDescent="0.25">
      <c r="A25" s="4" t="s">
        <v>26</v>
      </c>
      <c r="B25" s="16"/>
      <c r="C25" s="14"/>
      <c r="D25" s="14"/>
      <c r="E25" s="14"/>
      <c r="F25" s="14"/>
    </row>
    <row r="26" spans="1:6" ht="51.75" x14ac:dyDescent="0.25">
      <c r="A26" s="17" t="s">
        <v>54</v>
      </c>
      <c r="B26" s="18"/>
      <c r="C26" s="18"/>
      <c r="D26" s="18"/>
      <c r="E26" s="18"/>
      <c r="F26" s="18"/>
    </row>
    <row r="27" spans="1:6" x14ac:dyDescent="0.25">
      <c r="A27" s="17" t="s">
        <v>42</v>
      </c>
      <c r="B27" s="19"/>
      <c r="C27" s="16"/>
      <c r="D27" s="20"/>
      <c r="E27" s="16"/>
      <c r="F27" s="16"/>
    </row>
    <row r="28" spans="1:6" ht="33" x14ac:dyDescent="0.25">
      <c r="A28" s="17" t="s">
        <v>43</v>
      </c>
      <c r="B28" s="13"/>
      <c r="C28" s="13"/>
      <c r="D28" s="13"/>
      <c r="E28" s="13"/>
      <c r="F28" s="13"/>
    </row>
    <row r="29" spans="1:6" ht="33" x14ac:dyDescent="0.25">
      <c r="A29" s="27" t="s">
        <v>44</v>
      </c>
      <c r="B29" s="28"/>
      <c r="C29" s="28"/>
      <c r="D29" s="30"/>
      <c r="E29" s="28"/>
      <c r="F29" s="28"/>
    </row>
    <row r="30" spans="1:6" ht="33" customHeight="1" x14ac:dyDescent="0.25">
      <c r="A30" s="6" t="s">
        <v>23</v>
      </c>
      <c r="B30" s="11"/>
      <c r="C30" s="14"/>
      <c r="D30" s="14"/>
      <c r="E30" s="14"/>
      <c r="F30" s="14"/>
    </row>
    <row r="31" spans="1:6" ht="33" x14ac:dyDescent="0.25">
      <c r="A31" s="6" t="s">
        <v>24</v>
      </c>
      <c r="B31" s="14"/>
      <c r="C31" s="14"/>
      <c r="D31" s="14"/>
      <c r="E31" s="14"/>
      <c r="F31" s="14"/>
    </row>
    <row r="32" spans="1:6" ht="33" x14ac:dyDescent="0.25">
      <c r="A32" s="6" t="s">
        <v>47</v>
      </c>
      <c r="B32" s="16"/>
      <c r="C32" s="14"/>
      <c r="D32" s="14"/>
      <c r="E32" s="14"/>
      <c r="F32" s="14"/>
    </row>
    <row r="33" spans="1:9" x14ac:dyDescent="0.25">
      <c r="A33" s="6" t="s">
        <v>48</v>
      </c>
      <c r="B33" s="16"/>
      <c r="C33" s="14"/>
      <c r="D33" s="14"/>
      <c r="E33" s="14"/>
      <c r="F33" s="14"/>
    </row>
    <row r="34" spans="1:9" ht="21" x14ac:dyDescent="0.25">
      <c r="A34" s="35" t="s">
        <v>40</v>
      </c>
      <c r="B34" s="35"/>
      <c r="C34" s="35"/>
      <c r="D34" s="35"/>
      <c r="E34" s="35"/>
      <c r="F34" s="35"/>
    </row>
    <row r="35" spans="1:9" ht="35.25" x14ac:dyDescent="0.3">
      <c r="A35" s="21" t="s">
        <v>45</v>
      </c>
      <c r="B35" s="22"/>
      <c r="C35" s="22"/>
      <c r="D35" s="23"/>
      <c r="E35" s="22"/>
      <c r="F35" s="22"/>
      <c r="H35" s="8" t="s">
        <v>14</v>
      </c>
      <c r="I35" s="8" t="s">
        <v>15</v>
      </c>
    </row>
    <row r="36" spans="1:9" ht="18.75" x14ac:dyDescent="0.25">
      <c r="A36" s="26" t="s">
        <v>46</v>
      </c>
      <c r="B36" s="52"/>
      <c r="C36" s="52"/>
      <c r="D36" s="52"/>
      <c r="E36" s="52"/>
      <c r="F36" s="52"/>
      <c r="H36" s="1">
        <v>4</v>
      </c>
      <c r="I36" s="1">
        <v>1.567E-2</v>
      </c>
    </row>
    <row r="37" spans="1:9" ht="18.75" x14ac:dyDescent="0.25">
      <c r="A37" s="26" t="s">
        <v>49</v>
      </c>
      <c r="B37" s="52"/>
      <c r="C37" s="52"/>
      <c r="D37" s="52"/>
      <c r="E37" s="52"/>
      <c r="F37" s="52"/>
      <c r="H37" s="1">
        <v>16</v>
      </c>
      <c r="I37" s="1">
        <v>1.111E-2</v>
      </c>
    </row>
    <row r="38" spans="1:9" ht="36" x14ac:dyDescent="0.35">
      <c r="A38" s="25" t="s">
        <v>55</v>
      </c>
      <c r="B38" s="53"/>
      <c r="C38" s="53"/>
      <c r="D38" s="53"/>
      <c r="E38" s="53"/>
      <c r="F38" s="53"/>
      <c r="H38" s="1">
        <v>17</v>
      </c>
      <c r="I38" s="1">
        <v>1.0829999999999999E-2</v>
      </c>
    </row>
    <row r="39" spans="1:9" ht="33" x14ac:dyDescent="0.25">
      <c r="A39" s="24" t="s">
        <v>50</v>
      </c>
      <c r="B39" s="54"/>
      <c r="C39" s="54"/>
      <c r="D39" s="54"/>
      <c r="E39" s="54"/>
      <c r="F39" s="54"/>
      <c r="H39" s="1">
        <v>18</v>
      </c>
      <c r="I39" s="1">
        <v>0.1056</v>
      </c>
    </row>
    <row r="40" spans="1:9" ht="35.25" x14ac:dyDescent="0.25">
      <c r="A40" s="24" t="s">
        <v>51</v>
      </c>
      <c r="B40" s="55"/>
      <c r="C40" s="55"/>
      <c r="D40" s="55"/>
      <c r="E40" s="55"/>
      <c r="F40" s="55"/>
      <c r="H40" s="1">
        <v>19</v>
      </c>
      <c r="I40" s="1">
        <v>1.03E-2</v>
      </c>
    </row>
    <row r="41" spans="1:9" ht="33" x14ac:dyDescent="0.25">
      <c r="A41" s="51" t="s">
        <v>56</v>
      </c>
      <c r="B41" s="54"/>
      <c r="C41" s="54"/>
      <c r="D41" s="54"/>
      <c r="E41" s="54"/>
      <c r="F41" s="54"/>
      <c r="H41" s="1">
        <v>20</v>
      </c>
      <c r="I41" s="1">
        <v>1.005E-2</v>
      </c>
    </row>
    <row r="42" spans="1:9" ht="18" x14ac:dyDescent="0.25">
      <c r="A42" s="6" t="s">
        <v>12</v>
      </c>
      <c r="B42" s="11"/>
      <c r="C42" s="11"/>
      <c r="D42" s="11"/>
      <c r="E42" s="11"/>
      <c r="F42" s="11"/>
      <c r="H42" s="1">
        <v>21</v>
      </c>
      <c r="I42" s="1">
        <v>9.8099999999999993E-3</v>
      </c>
    </row>
    <row r="43" spans="1:9" x14ac:dyDescent="0.25">
      <c r="A43" s="6" t="s">
        <v>16</v>
      </c>
      <c r="B43" s="11"/>
      <c r="C43" s="11"/>
      <c r="D43" s="11"/>
      <c r="E43" s="11"/>
      <c r="F43" s="11"/>
      <c r="H43" s="1">
        <v>22</v>
      </c>
      <c r="I43" s="1">
        <v>9.58E-3</v>
      </c>
    </row>
    <row r="44" spans="1:9" ht="21" x14ac:dyDescent="0.25">
      <c r="A44" s="35" t="s">
        <v>10</v>
      </c>
      <c r="B44" s="35"/>
      <c r="C44" s="35"/>
      <c r="D44" s="35"/>
      <c r="E44" s="35"/>
      <c r="F44" s="35"/>
      <c r="G44" s="10"/>
      <c r="H44" s="1">
        <v>23</v>
      </c>
      <c r="I44" s="1">
        <v>9.3600000000000003E-3</v>
      </c>
    </row>
    <row r="45" spans="1:9" x14ac:dyDescent="0.25">
      <c r="A45" s="2" t="s">
        <v>9</v>
      </c>
      <c r="B45" s="7">
        <v>1</v>
      </c>
      <c r="C45" s="7">
        <v>2</v>
      </c>
      <c r="D45" s="7">
        <v>3</v>
      </c>
      <c r="E45" s="7">
        <v>4</v>
      </c>
      <c r="F45" s="7">
        <v>5</v>
      </c>
      <c r="H45" s="1">
        <v>24</v>
      </c>
      <c r="I45" s="9">
        <v>9.1400000000000006E-3</v>
      </c>
    </row>
    <row r="46" spans="1:9" ht="33" x14ac:dyDescent="0.25">
      <c r="A46" s="26" t="s">
        <v>52</v>
      </c>
      <c r="B46" s="33"/>
      <c r="C46" s="33"/>
      <c r="D46" s="33"/>
      <c r="E46" s="33"/>
      <c r="F46" s="33"/>
      <c r="G46" s="5"/>
      <c r="H46" s="1">
        <v>25</v>
      </c>
      <c r="I46" s="9">
        <v>8.94E-3</v>
      </c>
    </row>
    <row r="47" spans="1:9" ht="33" x14ac:dyDescent="0.25">
      <c r="A47" s="29" t="s">
        <v>52</v>
      </c>
      <c r="B47" s="34"/>
      <c r="C47" s="34"/>
      <c r="D47" s="34"/>
      <c r="E47" s="34"/>
      <c r="F47" s="34"/>
      <c r="G47" s="5"/>
      <c r="H47" s="1">
        <v>26</v>
      </c>
      <c r="I47" s="9">
        <v>8.7399999999999995E-3</v>
      </c>
    </row>
    <row r="48" spans="1:9" ht="18" x14ac:dyDescent="0.25">
      <c r="A48" s="6" t="s">
        <v>13</v>
      </c>
      <c r="B48" s="12"/>
      <c r="C48" s="12"/>
      <c r="D48" s="12"/>
      <c r="E48" s="12"/>
      <c r="F48" s="12"/>
      <c r="G48" s="5"/>
      <c r="H48" s="1">
        <v>27</v>
      </c>
      <c r="I48" s="9">
        <v>8.5500000000000003E-3</v>
      </c>
    </row>
    <row r="49" spans="1:9" ht="18" x14ac:dyDescent="0.25">
      <c r="A49" s="31" t="s">
        <v>11</v>
      </c>
      <c r="B49" s="33"/>
      <c r="C49" s="33"/>
      <c r="D49" s="33"/>
      <c r="E49" s="33"/>
      <c r="F49" s="33"/>
      <c r="G49" s="5"/>
      <c r="H49" s="1">
        <v>28</v>
      </c>
      <c r="I49" s="9">
        <v>8.3599999999999994E-3</v>
      </c>
    </row>
    <row r="50" spans="1:9" ht="18" x14ac:dyDescent="0.25">
      <c r="A50" s="32" t="s">
        <v>11</v>
      </c>
      <c r="B50" s="34"/>
      <c r="C50" s="34"/>
      <c r="D50" s="34"/>
      <c r="E50" s="34"/>
      <c r="F50" s="34"/>
      <c r="G50" s="5"/>
      <c r="H50" s="1">
        <v>29</v>
      </c>
      <c r="I50" s="9">
        <v>8.1799999999999998E-3</v>
      </c>
    </row>
    <row r="51" spans="1:9" x14ac:dyDescent="0.25">
      <c r="A51" s="36"/>
      <c r="B51" s="36"/>
      <c r="C51" s="36"/>
      <c r="D51" s="36"/>
      <c r="E51" s="36"/>
      <c r="F51" s="36"/>
      <c r="H51" s="1">
        <v>30</v>
      </c>
      <c r="I51" s="9">
        <v>8.0099999999999998E-3</v>
      </c>
    </row>
  </sheetData>
  <mergeCells count="15">
    <mergeCell ref="B12:F12"/>
    <mergeCell ref="A34:F34"/>
    <mergeCell ref="A44:F44"/>
    <mergeCell ref="A51:F51"/>
    <mergeCell ref="B7:F7"/>
    <mergeCell ref="B8:F8"/>
    <mergeCell ref="B9:F9"/>
    <mergeCell ref="B10:F10"/>
    <mergeCell ref="A11:F11"/>
    <mergeCell ref="A1:F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opLeftCell="A31" zoomScaleNormal="100" workbookViewId="0">
      <selection activeCell="H35" sqref="H35:I51"/>
    </sheetView>
  </sheetViews>
  <sheetFormatPr defaultRowHeight="15" x14ac:dyDescent="0.25"/>
  <cols>
    <col min="1" max="1" width="55.42578125" bestFit="1" customWidth="1"/>
    <col min="2" max="2" width="12" customWidth="1"/>
    <col min="3" max="3" width="10.85546875" customWidth="1"/>
    <col min="4" max="4" width="11.140625" customWidth="1"/>
    <col min="5" max="5" width="10.28515625" customWidth="1"/>
    <col min="6" max="6" width="10.85546875" customWidth="1"/>
    <col min="7" max="7" width="4.140625" customWidth="1"/>
    <col min="8" max="8" width="21.140625" bestFit="1" customWidth="1"/>
    <col min="9" max="9" width="35.5703125" bestFit="1" customWidth="1"/>
  </cols>
  <sheetData>
    <row r="1" spans="1:9" ht="21" x14ac:dyDescent="0.35">
      <c r="A1" s="46" t="s">
        <v>18</v>
      </c>
      <c r="B1" s="46"/>
      <c r="C1" s="46"/>
      <c r="D1" s="46"/>
      <c r="E1" s="46"/>
      <c r="F1" s="46"/>
    </row>
    <row r="2" spans="1:9" x14ac:dyDescent="0.25">
      <c r="A2" s="2" t="s">
        <v>1</v>
      </c>
      <c r="B2" s="47"/>
      <c r="C2" s="48"/>
      <c r="D2" s="48"/>
      <c r="E2" s="48"/>
      <c r="F2" s="49"/>
    </row>
    <row r="3" spans="1:9" x14ac:dyDescent="0.25">
      <c r="A3" s="2" t="s">
        <v>0</v>
      </c>
      <c r="B3" s="40"/>
      <c r="C3" s="41"/>
      <c r="D3" s="41"/>
      <c r="E3" s="41"/>
      <c r="F3" s="42"/>
    </row>
    <row r="4" spans="1:9" x14ac:dyDescent="0.25">
      <c r="A4" s="2" t="s">
        <v>4</v>
      </c>
      <c r="B4" s="40"/>
      <c r="C4" s="41"/>
      <c r="D4" s="41"/>
      <c r="E4" s="41"/>
      <c r="F4" s="42"/>
    </row>
    <row r="5" spans="1:9" x14ac:dyDescent="0.25">
      <c r="A5" s="2" t="s">
        <v>2</v>
      </c>
      <c r="B5" s="40"/>
      <c r="C5" s="41"/>
      <c r="D5" s="41"/>
      <c r="E5" s="41"/>
      <c r="F5" s="42"/>
    </row>
    <row r="6" spans="1:9" x14ac:dyDescent="0.25">
      <c r="A6" s="2" t="s">
        <v>3</v>
      </c>
      <c r="B6" s="40"/>
      <c r="C6" s="41"/>
      <c r="D6" s="41"/>
      <c r="E6" s="41"/>
      <c r="F6" s="42"/>
    </row>
    <row r="7" spans="1:9" x14ac:dyDescent="0.25">
      <c r="A7" s="2" t="s">
        <v>5</v>
      </c>
      <c r="B7" s="40"/>
      <c r="C7" s="41"/>
      <c r="D7" s="41"/>
      <c r="E7" s="41"/>
      <c r="F7" s="42"/>
    </row>
    <row r="8" spans="1:9" x14ac:dyDescent="0.25">
      <c r="A8" s="2" t="s">
        <v>6</v>
      </c>
      <c r="B8" s="43"/>
      <c r="C8" s="44"/>
      <c r="D8" s="44"/>
      <c r="E8" s="44"/>
      <c r="F8" s="45"/>
    </row>
    <row r="9" spans="1:9" x14ac:dyDescent="0.25">
      <c r="A9" s="2" t="s">
        <v>7</v>
      </c>
      <c r="B9" s="40"/>
      <c r="C9" s="41"/>
      <c r="D9" s="41"/>
      <c r="E9" s="41"/>
      <c r="F9" s="42"/>
    </row>
    <row r="10" spans="1:9" x14ac:dyDescent="0.25">
      <c r="A10" s="2" t="s">
        <v>8</v>
      </c>
      <c r="B10" s="40"/>
      <c r="C10" s="41"/>
      <c r="D10" s="41"/>
      <c r="E10" s="41"/>
      <c r="F10" s="42"/>
    </row>
    <row r="11" spans="1:9" ht="21" x14ac:dyDescent="0.25">
      <c r="A11" s="35" t="s">
        <v>30</v>
      </c>
      <c r="B11" s="35"/>
      <c r="C11" s="35"/>
      <c r="D11" s="35"/>
      <c r="E11" s="35"/>
      <c r="F11" s="35"/>
      <c r="H11" s="50" t="s">
        <v>53</v>
      </c>
      <c r="I11" s="50"/>
    </row>
    <row r="12" spans="1:9" ht="21" x14ac:dyDescent="0.25">
      <c r="A12" s="2" t="s">
        <v>29</v>
      </c>
      <c r="B12" s="37" t="s">
        <v>28</v>
      </c>
      <c r="C12" s="38"/>
      <c r="D12" s="38"/>
      <c r="E12" s="38"/>
      <c r="F12" s="39"/>
    </row>
    <row r="13" spans="1:9" x14ac:dyDescent="0.25">
      <c r="A13" s="2" t="s">
        <v>17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</row>
    <row r="14" spans="1:9" x14ac:dyDescent="0.25">
      <c r="A14" s="2" t="s">
        <v>31</v>
      </c>
      <c r="B14" s="3" t="s">
        <v>32</v>
      </c>
      <c r="C14" s="3" t="s">
        <v>33</v>
      </c>
      <c r="D14" s="3" t="s">
        <v>34</v>
      </c>
      <c r="E14" s="3" t="s">
        <v>35</v>
      </c>
      <c r="F14" s="3" t="s">
        <v>36</v>
      </c>
    </row>
    <row r="15" spans="1:9" ht="18" x14ac:dyDescent="0.25">
      <c r="A15" s="4" t="s">
        <v>19</v>
      </c>
      <c r="B15" s="11">
        <v>1.2</v>
      </c>
      <c r="C15" s="14">
        <f>B15</f>
        <v>1.2</v>
      </c>
      <c r="D15" s="14">
        <f t="shared" ref="D15:F15" si="0">C15</f>
        <v>1.2</v>
      </c>
      <c r="E15" s="14">
        <f t="shared" si="0"/>
        <v>1.2</v>
      </c>
      <c r="F15" s="14">
        <f t="shared" si="0"/>
        <v>1.2</v>
      </c>
    </row>
    <row r="16" spans="1:9" ht="33" x14ac:dyDescent="0.25">
      <c r="A16" s="4" t="s">
        <v>20</v>
      </c>
      <c r="B16" s="11">
        <v>3.4</v>
      </c>
      <c r="C16" s="14">
        <f t="shared" ref="C16:F19" si="1">B16</f>
        <v>3.4</v>
      </c>
      <c r="D16" s="14">
        <f t="shared" si="1"/>
        <v>3.4</v>
      </c>
      <c r="E16" s="14">
        <f t="shared" si="1"/>
        <v>3.4</v>
      </c>
      <c r="F16" s="14">
        <f t="shared" si="1"/>
        <v>3.4</v>
      </c>
    </row>
    <row r="17" spans="1:9" ht="30" x14ac:dyDescent="0.25">
      <c r="A17" s="4" t="s">
        <v>21</v>
      </c>
      <c r="B17" s="11">
        <v>6.6</v>
      </c>
      <c r="C17" s="14">
        <f t="shared" si="1"/>
        <v>6.6</v>
      </c>
      <c r="D17" s="14">
        <f t="shared" si="1"/>
        <v>6.6</v>
      </c>
      <c r="E17" s="14">
        <f t="shared" si="1"/>
        <v>6.6</v>
      </c>
      <c r="F17" s="14">
        <f t="shared" si="1"/>
        <v>6.6</v>
      </c>
    </row>
    <row r="18" spans="1:9" x14ac:dyDescent="0.25">
      <c r="A18" s="4" t="s">
        <v>22</v>
      </c>
      <c r="B18" s="11">
        <v>1.4</v>
      </c>
      <c r="C18" s="14">
        <f t="shared" si="1"/>
        <v>1.4</v>
      </c>
      <c r="D18" s="14">
        <f t="shared" si="1"/>
        <v>1.4</v>
      </c>
      <c r="E18" s="14">
        <f t="shared" si="1"/>
        <v>1.4</v>
      </c>
      <c r="F18" s="14">
        <f t="shared" si="1"/>
        <v>1.4</v>
      </c>
    </row>
    <row r="19" spans="1:9" x14ac:dyDescent="0.25">
      <c r="A19" s="4" t="s">
        <v>27</v>
      </c>
      <c r="B19" s="11">
        <v>0.6</v>
      </c>
      <c r="C19" s="14">
        <f t="shared" si="1"/>
        <v>0.6</v>
      </c>
      <c r="D19" s="14">
        <f t="shared" si="1"/>
        <v>0.6</v>
      </c>
      <c r="E19" s="14">
        <f t="shared" si="1"/>
        <v>0.6</v>
      </c>
      <c r="F19" s="14">
        <f t="shared" si="1"/>
        <v>0.6</v>
      </c>
    </row>
    <row r="20" spans="1:9" ht="18.75" x14ac:dyDescent="0.25">
      <c r="A20" s="4" t="s">
        <v>25</v>
      </c>
      <c r="B20" s="11">
        <v>40.36</v>
      </c>
      <c r="C20" s="14">
        <f t="shared" ref="C20:F23" si="2">B20</f>
        <v>40.36</v>
      </c>
      <c r="D20" s="14">
        <f t="shared" si="2"/>
        <v>40.36</v>
      </c>
      <c r="E20" s="14">
        <f t="shared" si="2"/>
        <v>40.36</v>
      </c>
      <c r="F20" s="14">
        <f t="shared" si="2"/>
        <v>40.36</v>
      </c>
    </row>
    <row r="21" spans="1:9" ht="33" x14ac:dyDescent="0.25">
      <c r="A21" s="4" t="s">
        <v>37</v>
      </c>
      <c r="B21" s="15">
        <f>22.5*B17</f>
        <v>148.5</v>
      </c>
      <c r="C21" s="14">
        <f t="shared" si="2"/>
        <v>148.5</v>
      </c>
      <c r="D21" s="14">
        <f t="shared" si="2"/>
        <v>148.5</v>
      </c>
      <c r="E21" s="14">
        <f t="shared" si="2"/>
        <v>148.5</v>
      </c>
      <c r="F21" s="14">
        <f t="shared" si="2"/>
        <v>148.5</v>
      </c>
    </row>
    <row r="22" spans="1:9" ht="33" x14ac:dyDescent="0.25">
      <c r="A22" s="4" t="s">
        <v>38</v>
      </c>
      <c r="B22" s="15">
        <f>B20*B17-10*(B17-B16)</f>
        <v>234.37599999999998</v>
      </c>
      <c r="C22" s="14">
        <f t="shared" si="2"/>
        <v>234.37599999999998</v>
      </c>
      <c r="D22" s="14">
        <f t="shared" si="2"/>
        <v>234.37599999999998</v>
      </c>
      <c r="E22" s="14">
        <f t="shared" si="2"/>
        <v>234.37599999999998</v>
      </c>
      <c r="F22" s="14">
        <f t="shared" si="2"/>
        <v>234.37599999999998</v>
      </c>
      <c r="H22" s="50" t="s">
        <v>53</v>
      </c>
      <c r="I22" s="50"/>
    </row>
    <row r="23" spans="1:9" ht="33" x14ac:dyDescent="0.25">
      <c r="A23" s="4" t="s">
        <v>39</v>
      </c>
      <c r="B23" s="15">
        <f>MIN(B21:B22)</f>
        <v>148.5</v>
      </c>
      <c r="C23" s="14">
        <f t="shared" si="2"/>
        <v>148.5</v>
      </c>
      <c r="D23" s="14">
        <f t="shared" si="2"/>
        <v>148.5</v>
      </c>
      <c r="E23" s="14">
        <f t="shared" si="2"/>
        <v>148.5</v>
      </c>
      <c r="F23" s="14">
        <f t="shared" si="2"/>
        <v>148.5</v>
      </c>
    </row>
    <row r="24" spans="1:9" ht="33" x14ac:dyDescent="0.25">
      <c r="A24" s="17" t="s">
        <v>41</v>
      </c>
      <c r="B24" s="14">
        <f>B23/10+B16-B17</f>
        <v>11.65</v>
      </c>
      <c r="C24" s="14">
        <f>B24</f>
        <v>11.65</v>
      </c>
      <c r="D24" s="14">
        <f t="shared" ref="D24:F24" si="3">C24</f>
        <v>11.65</v>
      </c>
      <c r="E24" s="14">
        <f t="shared" si="3"/>
        <v>11.65</v>
      </c>
      <c r="F24" s="14">
        <f t="shared" si="3"/>
        <v>11.65</v>
      </c>
    </row>
    <row r="25" spans="1:9" ht="18" x14ac:dyDescent="0.25">
      <c r="A25" s="4" t="s">
        <v>26</v>
      </c>
      <c r="B25" s="16">
        <v>1E-4</v>
      </c>
      <c r="C25" s="14">
        <f>B25</f>
        <v>1E-4</v>
      </c>
      <c r="D25" s="14">
        <f t="shared" ref="D25:F26" si="4">C25</f>
        <v>1E-4</v>
      </c>
      <c r="E25" s="14">
        <f t="shared" si="4"/>
        <v>1E-4</v>
      </c>
      <c r="F25" s="14">
        <f t="shared" si="4"/>
        <v>1E-4</v>
      </c>
    </row>
    <row r="26" spans="1:9" ht="51.75" x14ac:dyDescent="0.25">
      <c r="A26" s="17" t="s">
        <v>54</v>
      </c>
      <c r="B26" s="18">
        <f>B25*B24*2*PI()*B18/LOG(2*B18/B19,2.72)</f>
        <v>6.6567455469001904E-3</v>
      </c>
      <c r="C26" s="18">
        <f>B26</f>
        <v>6.6567455469001904E-3</v>
      </c>
      <c r="D26" s="18">
        <f t="shared" si="4"/>
        <v>6.6567455469001904E-3</v>
      </c>
      <c r="E26" s="18">
        <f t="shared" si="4"/>
        <v>6.6567455469001904E-3</v>
      </c>
      <c r="F26" s="18">
        <f t="shared" si="4"/>
        <v>6.6567455469001904E-3</v>
      </c>
    </row>
    <row r="27" spans="1:9" x14ac:dyDescent="0.25">
      <c r="A27" s="17" t="s">
        <v>42</v>
      </c>
      <c r="B27" s="19">
        <v>600</v>
      </c>
      <c r="C27" s="16">
        <v>800</v>
      </c>
      <c r="D27" s="20">
        <v>600</v>
      </c>
      <c r="E27" s="16">
        <v>750</v>
      </c>
      <c r="F27" s="16">
        <v>850</v>
      </c>
    </row>
    <row r="28" spans="1:9" ht="33" x14ac:dyDescent="0.25">
      <c r="A28" s="17" t="s">
        <v>43</v>
      </c>
      <c r="B28" s="13">
        <f>3.5*B26*B27</f>
        <v>13.979165648490399</v>
      </c>
      <c r="C28" s="13">
        <f t="shared" ref="C28:F28" si="5">3.5*C26*C27</f>
        <v>18.638887531320535</v>
      </c>
      <c r="D28" s="13">
        <f t="shared" si="5"/>
        <v>13.979165648490399</v>
      </c>
      <c r="E28" s="13">
        <f t="shared" si="5"/>
        <v>17.473957060612999</v>
      </c>
      <c r="F28" s="13">
        <f t="shared" si="5"/>
        <v>19.803818002028066</v>
      </c>
    </row>
    <row r="29" spans="1:9" ht="33" x14ac:dyDescent="0.25">
      <c r="A29" s="27" t="s">
        <v>44</v>
      </c>
      <c r="B29" s="28">
        <f>0.33*B23</f>
        <v>49.005000000000003</v>
      </c>
      <c r="C29" s="28">
        <f>0.67*B23</f>
        <v>99.495000000000005</v>
      </c>
      <c r="D29" s="30">
        <f>B22</f>
        <v>234.37599999999998</v>
      </c>
      <c r="E29" s="28">
        <f>0.67*B23</f>
        <v>99.495000000000005</v>
      </c>
      <c r="F29" s="28">
        <f>0.33*B23</f>
        <v>49.005000000000003</v>
      </c>
    </row>
    <row r="30" spans="1:9" ht="33" customHeight="1" x14ac:dyDescent="0.25">
      <c r="A30" s="6" t="s">
        <v>23</v>
      </c>
      <c r="B30" s="11">
        <v>2.9</v>
      </c>
      <c r="C30" s="14">
        <f t="shared" ref="C30:F31" si="6">B30</f>
        <v>2.9</v>
      </c>
      <c r="D30" s="14">
        <f t="shared" si="6"/>
        <v>2.9</v>
      </c>
      <c r="E30" s="14">
        <f t="shared" si="6"/>
        <v>2.9</v>
      </c>
      <c r="F30" s="14">
        <f t="shared" si="6"/>
        <v>2.9</v>
      </c>
    </row>
    <row r="31" spans="1:9" ht="33" x14ac:dyDescent="0.25">
      <c r="A31" s="6" t="s">
        <v>24</v>
      </c>
      <c r="B31" s="14">
        <f>B17-B18/2</f>
        <v>5.8999999999999995</v>
      </c>
      <c r="C31" s="14">
        <f t="shared" si="6"/>
        <v>5.8999999999999995</v>
      </c>
      <c r="D31" s="14">
        <f t="shared" si="6"/>
        <v>5.8999999999999995</v>
      </c>
      <c r="E31" s="14">
        <f t="shared" si="6"/>
        <v>5.8999999999999995</v>
      </c>
      <c r="F31" s="14">
        <f t="shared" si="6"/>
        <v>5.8999999999999995</v>
      </c>
    </row>
    <row r="32" spans="1:9" ht="33" x14ac:dyDescent="0.25">
      <c r="A32" s="6" t="s">
        <v>47</v>
      </c>
      <c r="B32" s="16">
        <v>110</v>
      </c>
      <c r="C32" s="14">
        <f>B32</f>
        <v>110</v>
      </c>
      <c r="D32" s="14">
        <f t="shared" ref="D32:F32" si="7">C32</f>
        <v>110</v>
      </c>
      <c r="E32" s="14">
        <f t="shared" si="7"/>
        <v>110</v>
      </c>
      <c r="F32" s="14">
        <f t="shared" si="7"/>
        <v>110</v>
      </c>
    </row>
    <row r="33" spans="1:9" x14ac:dyDescent="0.25">
      <c r="A33" s="6" t="s">
        <v>48</v>
      </c>
      <c r="B33" s="16">
        <v>0.25</v>
      </c>
      <c r="C33" s="14">
        <f>B33</f>
        <v>0.25</v>
      </c>
      <c r="D33" s="14">
        <f t="shared" ref="D33:F33" si="8">C33</f>
        <v>0.25</v>
      </c>
      <c r="E33" s="14">
        <f t="shared" si="8"/>
        <v>0.25</v>
      </c>
      <c r="F33" s="14">
        <f t="shared" si="8"/>
        <v>0.25</v>
      </c>
    </row>
    <row r="34" spans="1:9" ht="21" x14ac:dyDescent="0.25">
      <c r="A34" s="35" t="s">
        <v>40</v>
      </c>
      <c r="B34" s="35"/>
      <c r="C34" s="35"/>
      <c r="D34" s="35"/>
      <c r="E34" s="35"/>
      <c r="F34" s="35"/>
      <c r="H34" s="50" t="s">
        <v>53</v>
      </c>
      <c r="I34" s="50"/>
    </row>
    <row r="35" spans="1:9" ht="35.25" x14ac:dyDescent="0.3">
      <c r="A35" s="21" t="s">
        <v>45</v>
      </c>
      <c r="B35" s="22">
        <v>2.0000000000000001E-4</v>
      </c>
      <c r="C35" s="22">
        <v>4.0000000000000002E-4</v>
      </c>
      <c r="D35" s="23">
        <v>5.9999999999999995E-4</v>
      </c>
      <c r="E35" s="22">
        <v>3.5E-4</v>
      </c>
      <c r="F35" s="22">
        <v>1.8000000000000001E-4</v>
      </c>
      <c r="H35" s="8" t="s">
        <v>14</v>
      </c>
      <c r="I35" s="8" t="s">
        <v>15</v>
      </c>
    </row>
    <row r="36" spans="1:9" ht="18.75" x14ac:dyDescent="0.25">
      <c r="A36" s="26" t="s">
        <v>46</v>
      </c>
      <c r="B36" s="52">
        <f>10.67*B30*B35^1.85/(B32^1.85*B33^4.87)</f>
        <v>6.3521917515911669E-7</v>
      </c>
      <c r="C36" s="52">
        <f>10.67*C30*C35^1.85/(C32^1.85*C33^4.87)</f>
        <v>2.2899663018856972E-6</v>
      </c>
      <c r="D36" s="52">
        <f>10.67*D30*D35^1.85/(D32^1.85*D33^4.87)</f>
        <v>4.8483941746994039E-6</v>
      </c>
      <c r="E36" s="52">
        <f>10.67*E30*E35^1.85/(E32^1.85*E33^4.87)</f>
        <v>1.7887266996800178E-6</v>
      </c>
      <c r="F36" s="52">
        <f>10.67*F30*F35^1.85/(F32^1.85*F33^4.87)</f>
        <v>5.2272376111493517E-7</v>
      </c>
      <c r="H36" s="1">
        <v>4</v>
      </c>
      <c r="I36" s="1">
        <v>1.567E-2</v>
      </c>
    </row>
    <row r="37" spans="1:9" ht="18.75" x14ac:dyDescent="0.25">
      <c r="A37" s="26" t="s">
        <v>49</v>
      </c>
      <c r="B37" s="52">
        <f>10.67*B31*B35^1.85/(B32^1.85*B33^4.87)</f>
        <v>1.292342459806479E-6</v>
      </c>
      <c r="C37" s="52">
        <f>10.67*C31*C35^1.85/(C32^1.85*C33^4.87)</f>
        <v>4.6588969590088312E-6</v>
      </c>
      <c r="D37" s="52">
        <f>10.67*D31*D35^1.85/(D32^1.85*D33^4.87)</f>
        <v>9.8639743554229237E-6</v>
      </c>
      <c r="E37" s="52">
        <f>10.67*E31*E35^1.85/(E32^1.85*E33^4.87)</f>
        <v>3.6391336303834843E-6</v>
      </c>
      <c r="F37" s="52">
        <f>10.67*F31*F35^1.85/(F32^1.85*F33^4.87)</f>
        <v>1.0634724795096958E-6</v>
      </c>
      <c r="H37" s="1">
        <v>16</v>
      </c>
      <c r="I37" s="1">
        <v>1.111E-2</v>
      </c>
    </row>
    <row r="38" spans="1:9" ht="36" x14ac:dyDescent="0.35">
      <c r="A38" s="25" t="s">
        <v>55</v>
      </c>
      <c r="B38" s="53">
        <f>B29/10-B17+B16+B37</f>
        <v>1.7005012923424601</v>
      </c>
      <c r="C38" s="53">
        <f>C29/10-C17+C16+C37</f>
        <v>6.7495046588969601</v>
      </c>
      <c r="D38" s="53">
        <f>D29/10-D17+D16+D37</f>
        <v>20.237609863974349</v>
      </c>
      <c r="E38" s="53">
        <f>E29/10-E17+E16+E37</f>
        <v>6.7495036391336312</v>
      </c>
      <c r="F38" s="53">
        <f>F29/10-F17+F16+F37</f>
        <v>1.7005010634724798</v>
      </c>
      <c r="H38" s="1">
        <v>17</v>
      </c>
      <c r="I38" s="1">
        <v>1.0829999999999999E-2</v>
      </c>
    </row>
    <row r="39" spans="1:9" ht="33" x14ac:dyDescent="0.25">
      <c r="A39" s="24" t="s">
        <v>50</v>
      </c>
      <c r="B39" s="54">
        <f>B29-10*(B15+B17)</f>
        <v>-28.994999999999997</v>
      </c>
      <c r="C39" s="54">
        <f t="shared" ref="C39:F39" si="9">C29-10*(C15+C17)</f>
        <v>21.495000000000005</v>
      </c>
      <c r="D39" s="54">
        <f t="shared" si="9"/>
        <v>156.37599999999998</v>
      </c>
      <c r="E39" s="54">
        <f t="shared" si="9"/>
        <v>21.495000000000005</v>
      </c>
      <c r="F39" s="54">
        <f t="shared" si="9"/>
        <v>-28.994999999999997</v>
      </c>
      <c r="H39" s="1">
        <v>18</v>
      </c>
      <c r="I39" s="1">
        <v>0.1056</v>
      </c>
    </row>
    <row r="40" spans="1:9" ht="35.25" x14ac:dyDescent="0.25">
      <c r="A40" s="24" t="s">
        <v>51</v>
      </c>
      <c r="B40" s="55">
        <v>2.0000000000000001E-4</v>
      </c>
      <c r="C40" s="55">
        <v>4.0000000000000002E-4</v>
      </c>
      <c r="D40" s="55">
        <v>5.9999999999999995E-4</v>
      </c>
      <c r="E40" s="55">
        <v>3.5E-4</v>
      </c>
      <c r="F40" s="55">
        <v>1.8000000000000001E-4</v>
      </c>
      <c r="H40" s="1">
        <v>19</v>
      </c>
      <c r="I40" s="1">
        <v>1.03E-2</v>
      </c>
    </row>
    <row r="41" spans="1:9" ht="33" x14ac:dyDescent="0.25">
      <c r="A41" s="51" t="s">
        <v>56</v>
      </c>
      <c r="B41" s="54">
        <f>B29/10-B17+B16</f>
        <v>1.7005000000000003</v>
      </c>
      <c r="C41" s="54">
        <f t="shared" ref="C41:F41" si="10">C29/10-C17+C16</f>
        <v>6.7495000000000012</v>
      </c>
      <c r="D41" s="54">
        <f t="shared" si="10"/>
        <v>20.237599999999993</v>
      </c>
      <c r="E41" s="54">
        <f t="shared" si="10"/>
        <v>6.7495000000000012</v>
      </c>
      <c r="F41" s="54">
        <f t="shared" si="10"/>
        <v>1.7005000000000003</v>
      </c>
      <c r="H41" s="1">
        <v>20</v>
      </c>
      <c r="I41" s="1">
        <v>1.005E-2</v>
      </c>
    </row>
    <row r="42" spans="1:9" ht="18" x14ac:dyDescent="0.25">
      <c r="A42" s="6" t="s">
        <v>12</v>
      </c>
      <c r="B42" s="11">
        <v>1.005E-2</v>
      </c>
      <c r="C42" s="11">
        <v>1.005E-2</v>
      </c>
      <c r="D42" s="11">
        <v>1.005E-2</v>
      </c>
      <c r="E42" s="11">
        <v>1.005E-2</v>
      </c>
      <c r="F42" s="11">
        <v>1.005E-2</v>
      </c>
      <c r="H42" s="1">
        <v>21</v>
      </c>
      <c r="I42" s="1">
        <v>9.8099999999999993E-3</v>
      </c>
    </row>
    <row r="43" spans="1:9" x14ac:dyDescent="0.25">
      <c r="A43" s="6" t="s">
        <v>16</v>
      </c>
      <c r="B43" s="11">
        <v>29</v>
      </c>
      <c r="C43" s="11">
        <v>28</v>
      </c>
      <c r="D43" s="11">
        <v>27</v>
      </c>
      <c r="E43" s="11">
        <v>29</v>
      </c>
      <c r="F43" s="11">
        <v>26</v>
      </c>
      <c r="H43" s="1">
        <v>22</v>
      </c>
      <c r="I43" s="1">
        <v>9.58E-3</v>
      </c>
    </row>
    <row r="44" spans="1:9" ht="21" x14ac:dyDescent="0.25">
      <c r="A44" s="35" t="s">
        <v>10</v>
      </c>
      <c r="B44" s="35"/>
      <c r="C44" s="35"/>
      <c r="D44" s="35"/>
      <c r="E44" s="35"/>
      <c r="F44" s="35"/>
      <c r="G44" s="10"/>
      <c r="H44" s="1">
        <v>23</v>
      </c>
      <c r="I44" s="1">
        <v>9.3600000000000003E-3</v>
      </c>
    </row>
    <row r="45" spans="1:9" x14ac:dyDescent="0.25">
      <c r="A45" s="2" t="s">
        <v>9</v>
      </c>
      <c r="B45" s="7">
        <v>1</v>
      </c>
      <c r="C45" s="7">
        <v>2</v>
      </c>
      <c r="D45" s="7">
        <v>3</v>
      </c>
      <c r="E45" s="7">
        <v>4</v>
      </c>
      <c r="F45" s="7">
        <v>5</v>
      </c>
      <c r="H45" s="1">
        <v>24</v>
      </c>
      <c r="I45" s="9">
        <v>9.1400000000000006E-3</v>
      </c>
    </row>
    <row r="46" spans="1:9" ht="33" x14ac:dyDescent="0.25">
      <c r="A46" s="26" t="s">
        <v>52</v>
      </c>
      <c r="B46" s="33">
        <f>B35*LOG(2*B18/B19,2.71)/(2*PI()*B38*B18)</f>
        <v>2.0659440260062222E-5</v>
      </c>
      <c r="C46" s="33">
        <f>C35*LOG(2*C18/C19,2.71)/(2*PI()*C38*C18)</f>
        <v>1.0410069075216855E-5</v>
      </c>
      <c r="D46" s="33">
        <f>D35*LOG(2*D18/D19,2.71)/(2*PI()*D38*D18)</f>
        <v>5.2078390329847584E-6</v>
      </c>
      <c r="E46" s="33">
        <f>E35*LOG(2*E18/E19,2.71)/(2*PI()*E38*E18)</f>
        <v>9.108811817039038E-6</v>
      </c>
      <c r="F46" s="33">
        <f>F35*LOG(2*F18/F19,2.71)/(2*PI()*F38*F18)</f>
        <v>1.8593498736549655E-5</v>
      </c>
      <c r="G46" s="5"/>
      <c r="H46" s="1">
        <v>25</v>
      </c>
      <c r="I46" s="9">
        <v>8.94E-3</v>
      </c>
    </row>
    <row r="47" spans="1:9" ht="33" x14ac:dyDescent="0.25">
      <c r="A47" s="29" t="s">
        <v>52</v>
      </c>
      <c r="B47" s="34">
        <f>B40*LOG(2*B18/B19,2.71)/(2*PI()*B41*B18)</f>
        <v>2.0659455960780745E-5</v>
      </c>
      <c r="C47" s="34">
        <f t="shared" ref="C47:F47" si="11">C40*LOG(2*C18/C19,2.71)/(2*PI()*C41*C18)</f>
        <v>1.0410076260851219E-5</v>
      </c>
      <c r="D47" s="34">
        <f t="shared" si="11"/>
        <v>5.2078415713287653E-6</v>
      </c>
      <c r="E47" s="34">
        <f t="shared" si="11"/>
        <v>9.1088167282448167E-6</v>
      </c>
      <c r="F47" s="34">
        <f t="shared" si="11"/>
        <v>1.8593510364702671E-5</v>
      </c>
      <c r="G47" s="5"/>
      <c r="H47" s="1">
        <v>26</v>
      </c>
      <c r="I47" s="9">
        <v>8.7399999999999995E-3</v>
      </c>
    </row>
    <row r="48" spans="1:9" ht="18" x14ac:dyDescent="0.25">
      <c r="A48" s="6" t="s">
        <v>13</v>
      </c>
      <c r="B48" s="12">
        <f>VLOOKUP(B43,$H$36:$I$51,2,0)</f>
        <v>8.1799999999999998E-3</v>
      </c>
      <c r="C48" s="12">
        <f t="shared" ref="C48:F48" si="12">VLOOKUP(C43,$H$36:$I$51,2,0)</f>
        <v>8.3599999999999994E-3</v>
      </c>
      <c r="D48" s="12">
        <f t="shared" si="12"/>
        <v>8.5500000000000003E-3</v>
      </c>
      <c r="E48" s="12">
        <f t="shared" si="12"/>
        <v>8.1799999999999998E-3</v>
      </c>
      <c r="F48" s="12">
        <f t="shared" si="12"/>
        <v>8.7399999999999995E-3</v>
      </c>
      <c r="G48" s="5"/>
      <c r="H48" s="1">
        <v>27</v>
      </c>
      <c r="I48" s="9">
        <v>8.5500000000000003E-3</v>
      </c>
    </row>
    <row r="49" spans="1:9" ht="18" x14ac:dyDescent="0.25">
      <c r="A49" s="31" t="s">
        <v>11</v>
      </c>
      <c r="B49" s="33">
        <f>B46*B48/B42</f>
        <v>1.6815345405702386E-5</v>
      </c>
      <c r="C49" s="33">
        <f t="shared" ref="C49:F49" si="13">C46*C48/C42</f>
        <v>8.659520146150538E-6</v>
      </c>
      <c r="D49" s="33">
        <f t="shared" si="13"/>
        <v>4.4305496250765854E-6</v>
      </c>
      <c r="E49" s="33">
        <f t="shared" si="13"/>
        <v>7.4139383744656046E-6</v>
      </c>
      <c r="F49" s="33">
        <f t="shared" si="13"/>
        <v>1.6169868552979502E-5</v>
      </c>
      <c r="G49" s="5"/>
      <c r="H49" s="1">
        <v>28</v>
      </c>
      <c r="I49" s="9">
        <v>8.3599999999999994E-3</v>
      </c>
    </row>
    <row r="50" spans="1:9" ht="18" x14ac:dyDescent="0.25">
      <c r="A50" s="32" t="s">
        <v>11</v>
      </c>
      <c r="B50" s="34">
        <f>B47*B48/B42</f>
        <v>1.6815358184993683E-5</v>
      </c>
      <c r="C50" s="34">
        <f t="shared" ref="C50:F50" si="14">C47*C48/C42</f>
        <v>8.6595261234543475E-6</v>
      </c>
      <c r="D50" s="34">
        <f t="shared" si="14"/>
        <v>4.4305517845632786E-6</v>
      </c>
      <c r="E50" s="34">
        <f t="shared" si="14"/>
        <v>7.4139423718450347E-6</v>
      </c>
      <c r="F50" s="34">
        <f t="shared" si="14"/>
        <v>1.6169878665423018E-5</v>
      </c>
      <c r="G50" s="5"/>
      <c r="H50" s="1">
        <v>29</v>
      </c>
      <c r="I50" s="9">
        <v>8.1799999999999998E-3</v>
      </c>
    </row>
    <row r="51" spans="1:9" x14ac:dyDescent="0.25">
      <c r="A51" s="36"/>
      <c r="B51" s="36"/>
      <c r="C51" s="36"/>
      <c r="D51" s="36"/>
      <c r="E51" s="36"/>
      <c r="F51" s="36"/>
      <c r="H51" s="1">
        <v>30</v>
      </c>
      <c r="I51" s="9">
        <v>8.0099999999999998E-3</v>
      </c>
    </row>
  </sheetData>
  <mergeCells count="18">
    <mergeCell ref="H11:I11"/>
    <mergeCell ref="H34:I34"/>
    <mergeCell ref="A51:F51"/>
    <mergeCell ref="A44:F44"/>
    <mergeCell ref="B12:F12"/>
    <mergeCell ref="A34:F34"/>
    <mergeCell ref="H22:I22"/>
    <mergeCell ref="B7:F7"/>
    <mergeCell ref="B8:F8"/>
    <mergeCell ref="B9:F9"/>
    <mergeCell ref="B10:F10"/>
    <mergeCell ref="A11:F11"/>
    <mergeCell ref="B6:F6"/>
    <mergeCell ref="A1:F1"/>
    <mergeCell ref="B2:F2"/>
    <mergeCell ref="B3:F3"/>
    <mergeCell ref="B4:F4"/>
    <mergeCell ref="B5:F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Çalışma Sayfaları</vt:lpstr>
      </vt:variant>
      <vt:variant>
        <vt:i4>2</vt:i4>
      </vt:variant>
      <vt:variant>
        <vt:lpstr>Grafikler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BosForm</vt:lpstr>
      <vt:lpstr>Hesaplar</vt:lpstr>
      <vt:lpstr>BasincSensoru</vt:lpstr>
      <vt:lpstr>Pg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2022-08-05T11:16:31Z</dcterms:modified>
</cp:coreProperties>
</file>