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 tabRatio="775" activeTab="6"/>
  </bookViews>
  <sheets>
    <sheet name="BosElekAnaliziFormu" sheetId="3" r:id="rId1"/>
    <sheet name="ElekAnaliziHesabi" sheetId="4" r:id="rId2"/>
    <sheet name="BosHidrometreAnaliziFormu" sheetId="8" r:id="rId3"/>
    <sheet name="Tablolar" sheetId="9" r:id="rId4"/>
    <sheet name="HidrometreAnaliziHesabi" sheetId="7" r:id="rId5"/>
    <sheet name="TumDaneAnaliziSonuclari" sheetId="5" r:id="rId6"/>
    <sheet name="DaneCapiKatsayilari" sheetId="11" r:id="rId7"/>
  </sheets>
  <definedNames>
    <definedName name="_xlnm.Print_Area" localSheetId="2">BosHidrometreAnaliziFormu!$A$1:$I$17</definedName>
    <definedName name="_xlnm.Print_Area" localSheetId="4">HidrometreAnaliziHesabi!$A$1:$N$17</definedName>
  </definedNames>
  <calcPr calcId="162913"/>
</workbook>
</file>

<file path=xl/calcChain.xml><?xml version="1.0" encoding="utf-8"?>
<calcChain xmlns="http://schemas.openxmlformats.org/spreadsheetml/2006/main">
  <c r="M2" i="7" l="1"/>
  <c r="N3" i="7"/>
  <c r="Q9" i="7"/>
  <c r="K2" i="7" l="1"/>
  <c r="Q8" i="7" l="1"/>
  <c r="L5" i="7"/>
  <c r="J5" i="7"/>
  <c r="K5" i="7" s="1"/>
  <c r="H6" i="7"/>
  <c r="M5" i="7" l="1"/>
  <c r="F51" i="4"/>
  <c r="P28" i="4"/>
  <c r="R28" i="4" s="1"/>
  <c r="P30" i="4"/>
  <c r="R30" i="4" s="1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2" i="4"/>
  <c r="R23" i="4"/>
  <c r="R25" i="4"/>
  <c r="R21" i="4"/>
  <c r="P25" i="4"/>
  <c r="P32" i="4" l="1"/>
  <c r="R32" i="4" s="1"/>
  <c r="F8" i="11"/>
  <c r="F7" i="11"/>
  <c r="L3" i="7" l="1"/>
  <c r="L4" i="7"/>
  <c r="L6" i="7"/>
  <c r="L7" i="7"/>
  <c r="L8" i="7"/>
  <c r="L9" i="7"/>
  <c r="L10" i="7"/>
  <c r="L2" i="7"/>
  <c r="J3" i="7"/>
  <c r="K3" i="7" s="1"/>
  <c r="J4" i="7"/>
  <c r="K4" i="7" s="1"/>
  <c r="J6" i="7"/>
  <c r="K6" i="7" s="1"/>
  <c r="J7" i="7"/>
  <c r="K7" i="7" s="1"/>
  <c r="J8" i="7"/>
  <c r="K8" i="7" s="1"/>
  <c r="M8" i="7" s="1"/>
  <c r="J9" i="7"/>
  <c r="K9" i="7" s="1"/>
  <c r="M9" i="7" s="1"/>
  <c r="J10" i="7"/>
  <c r="K10" i="7" s="1"/>
  <c r="J2" i="7"/>
  <c r="H3" i="7"/>
  <c r="H4" i="7"/>
  <c r="H5" i="7"/>
  <c r="H7" i="7"/>
  <c r="H8" i="7"/>
  <c r="H9" i="7"/>
  <c r="H10" i="7"/>
  <c r="H2" i="7"/>
  <c r="F3" i="7"/>
  <c r="G3" i="7" s="1"/>
  <c r="F4" i="7"/>
  <c r="G4" i="7" s="1"/>
  <c r="I4" i="7" s="1"/>
  <c r="F5" i="7"/>
  <c r="G5" i="7" s="1"/>
  <c r="F6" i="7"/>
  <c r="G6" i="7" s="1"/>
  <c r="I6" i="7" s="1"/>
  <c r="F7" i="7"/>
  <c r="G7" i="7" s="1"/>
  <c r="F8" i="7"/>
  <c r="G8" i="7" s="1"/>
  <c r="F9" i="7"/>
  <c r="G9" i="7" s="1"/>
  <c r="F10" i="7"/>
  <c r="G10" i="7" s="1"/>
  <c r="F2" i="7"/>
  <c r="G2" i="7" s="1"/>
  <c r="I8" i="7" l="1"/>
  <c r="M4" i="7"/>
  <c r="I10" i="7"/>
  <c r="I2" i="7"/>
  <c r="I7" i="7"/>
  <c r="I3" i="7"/>
  <c r="I9" i="7"/>
  <c r="I5" i="7"/>
  <c r="M7" i="7"/>
  <c r="M3" i="7"/>
  <c r="M10" i="7"/>
  <c r="M6" i="7"/>
  <c r="G3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G18" i="4" l="1"/>
  <c r="G10" i="4"/>
  <c r="G49" i="4"/>
  <c r="G41" i="4"/>
  <c r="G33" i="4"/>
  <c r="G25" i="4"/>
  <c r="G17" i="4"/>
  <c r="G5" i="4"/>
  <c r="G48" i="4"/>
  <c r="G44" i="4"/>
  <c r="G47" i="4"/>
  <c r="G43" i="4"/>
  <c r="G39" i="4"/>
  <c r="G35" i="4"/>
  <c r="G31" i="4"/>
  <c r="G27" i="4"/>
  <c r="G23" i="4"/>
  <c r="G19" i="4"/>
  <c r="G15" i="4"/>
  <c r="G11" i="4"/>
  <c r="G7" i="4"/>
  <c r="G3" i="4"/>
  <c r="G42" i="4"/>
  <c r="G38" i="4"/>
  <c r="G34" i="4"/>
  <c r="G22" i="4"/>
  <c r="G14" i="4"/>
  <c r="G45" i="4"/>
  <c r="G37" i="4"/>
  <c r="G29" i="4"/>
  <c r="G21" i="4"/>
  <c r="G13" i="4"/>
  <c r="G9" i="4"/>
  <c r="G28" i="4"/>
  <c r="G24" i="4"/>
  <c r="G20" i="4"/>
  <c r="G16" i="4"/>
  <c r="G12" i="4"/>
  <c r="G8" i="4"/>
  <c r="G4" i="4"/>
  <c r="G6" i="4"/>
  <c r="E2" i="4"/>
  <c r="E52" i="4" l="1"/>
  <c r="G2" i="4" l="1"/>
  <c r="G26" i="4"/>
  <c r="G30" i="4" l="1"/>
  <c r="G46" i="4"/>
  <c r="G50" i="4"/>
  <c r="G51" i="4"/>
  <c r="G40" i="4"/>
  <c r="G36" i="4"/>
  <c r="N5" i="7" l="1"/>
  <c r="N9" i="7"/>
  <c r="N8" i="7"/>
  <c r="N4" i="7"/>
  <c r="N10" i="7"/>
  <c r="N6" i="7"/>
  <c r="N2" i="7"/>
  <c r="N7" i="7"/>
</calcChain>
</file>

<file path=xl/comments1.xml><?xml version="1.0" encoding="utf-8"?>
<comments xmlns="http://schemas.openxmlformats.org/spreadsheetml/2006/main">
  <authors>
    <author>Yazar</author>
  </authors>
  <commentList>
    <comment ref="N1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Hesap sonucunda bulunan değerler buraya manuel olarak taşınmalıdırlar.</t>
        </r>
      </text>
    </comment>
  </commentList>
</comments>
</file>

<file path=xl/comments2.xml><?xml version="1.0" encoding="utf-8"?>
<comments xmlns="http://schemas.openxmlformats.org/spreadsheetml/2006/main">
  <authors>
    <author>Yazar</author>
  </authors>
  <commentList>
    <comment ref="E2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Hesap sonucunda bulunan değerler buraya manuel olarak taşınmalıdırlar.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Hesap sonucunda bulunan değerler buraya manuel olarak taşınmalıdırlar.</t>
        </r>
      </text>
    </comment>
  </commentList>
</comments>
</file>

<file path=xl/comments3.xml><?xml version="1.0" encoding="utf-8"?>
<comments xmlns="http://schemas.openxmlformats.org/spreadsheetml/2006/main">
  <authors>
    <author>Yazar</author>
  </authors>
  <commentList>
    <comment ref="L3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Obtained manually from chart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obtained manually from chart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obtained manually from chart</t>
        </r>
      </text>
    </comment>
  </commentList>
</comments>
</file>

<file path=xl/sharedStrings.xml><?xml version="1.0" encoding="utf-8"?>
<sst xmlns="http://schemas.openxmlformats.org/spreadsheetml/2006/main" count="266" uniqueCount="171">
  <si>
    <t>5 in.</t>
  </si>
  <si>
    <t>4.24 in.</t>
  </si>
  <si>
    <t>4 in.</t>
  </si>
  <si>
    <t>3 in.</t>
  </si>
  <si>
    <t>2.12 in.</t>
  </si>
  <si>
    <t>2 in.</t>
  </si>
  <si>
    <t>1.06 in.</t>
  </si>
  <si>
    <t>1.00 in.</t>
  </si>
  <si>
    <t>0.530 in.</t>
  </si>
  <si>
    <t>7/16 in.</t>
  </si>
  <si>
    <t>5/16 in.</t>
  </si>
  <si>
    <t>0.265 in.</t>
  </si>
  <si>
    <t>No. 3½</t>
  </si>
  <si>
    <t>No.4</t>
  </si>
  <si>
    <t>No.5</t>
  </si>
  <si>
    <t>No.6</t>
  </si>
  <si>
    <t>No.7</t>
  </si>
  <si>
    <t>No.8</t>
  </si>
  <si>
    <t>No.10</t>
  </si>
  <si>
    <t>No.12</t>
  </si>
  <si>
    <t>No.14</t>
  </si>
  <si>
    <t>No.16</t>
  </si>
  <si>
    <t>No.18</t>
  </si>
  <si>
    <t>No.20</t>
  </si>
  <si>
    <t>No.25</t>
  </si>
  <si>
    <t>No.30</t>
  </si>
  <si>
    <t>No.35</t>
  </si>
  <si>
    <t>No.40</t>
  </si>
  <si>
    <t>No.45</t>
  </si>
  <si>
    <t>No.50</t>
  </si>
  <si>
    <t>No.60</t>
  </si>
  <si>
    <t>No.70</t>
  </si>
  <si>
    <t>No.80</t>
  </si>
  <si>
    <t>No.100</t>
  </si>
  <si>
    <t>No.120</t>
  </si>
  <si>
    <t>No.140</t>
  </si>
  <si>
    <t>No.170</t>
  </si>
  <si>
    <t>No.200</t>
  </si>
  <si>
    <t>N/A</t>
  </si>
  <si>
    <t>A5</t>
  </si>
  <si>
    <t>3½ in.</t>
  </si>
  <si>
    <t>2½ in.</t>
  </si>
  <si>
    <t>1¾ in.</t>
  </si>
  <si>
    <t>1½ in.</t>
  </si>
  <si>
    <t>1¼ in.</t>
  </si>
  <si>
    <t>⅞ in.</t>
  </si>
  <si>
    <t>¾ in.</t>
  </si>
  <si>
    <t>⅝ in.</t>
  </si>
  <si>
    <t>½ in.</t>
  </si>
  <si>
    <t>⅜ in.</t>
  </si>
  <si>
    <t>¼ in.</t>
  </si>
  <si>
    <t/>
  </si>
  <si>
    <t>Silt</t>
  </si>
  <si>
    <t>G-3 (S)</t>
  </si>
  <si>
    <t>02:00 p.m.</t>
  </si>
  <si>
    <t>152H</t>
  </si>
  <si>
    <r>
      <t>C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t</t>
    </r>
  </si>
  <si>
    <r>
      <t>C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a</t>
    </r>
  </si>
  <si>
    <t>mm</t>
  </si>
  <si>
    <t>Elek adı</t>
  </si>
  <si>
    <t>Elek açıklığı (mm)</t>
  </si>
  <si>
    <t>5 inç.</t>
  </si>
  <si>
    <t>4.24 inç.</t>
  </si>
  <si>
    <t>4 inç.</t>
  </si>
  <si>
    <t>3½ inç.</t>
  </si>
  <si>
    <t>3 inç.</t>
  </si>
  <si>
    <t>2½ inç.</t>
  </si>
  <si>
    <t>2.12 inç.</t>
  </si>
  <si>
    <t>2 inç.</t>
  </si>
  <si>
    <t>1¾ inç.</t>
  </si>
  <si>
    <t>1½ inç.</t>
  </si>
  <si>
    <t>1¼ inç.</t>
  </si>
  <si>
    <t>1.06 inç.</t>
  </si>
  <si>
    <t>1.00 inç.</t>
  </si>
  <si>
    <t>⅞ inç.</t>
  </si>
  <si>
    <t>¾ inç.</t>
  </si>
  <si>
    <t>⅝ inç.</t>
  </si>
  <si>
    <t>0.530 inç.</t>
  </si>
  <si>
    <t>½ inç.</t>
  </si>
  <si>
    <t>7/16 inç.</t>
  </si>
  <si>
    <t>⅜ inç.</t>
  </si>
  <si>
    <t>5/16 inç.</t>
  </si>
  <si>
    <t>0.265 inç.</t>
  </si>
  <si>
    <t>¼ inç.</t>
  </si>
  <si>
    <t>TAVA</t>
  </si>
  <si>
    <t>Yok</t>
  </si>
  <si>
    <t>ELEK ANALİZİ TESTİ FORMU</t>
  </si>
  <si>
    <t>HİDROMETRE ANALİZİ TESTİ FORMU</t>
  </si>
  <si>
    <t>Test numesinin alındığı lokasyon =</t>
  </si>
  <si>
    <t>Test numunesinin gözle göründüğü kadar ki tarifi =</t>
  </si>
  <si>
    <t>Eğer test bumunesi sondaj deliğinden alınmışsa sondaj deliğinin numarası =</t>
  </si>
  <si>
    <t>Test numunesinin adı veya numarası =</t>
  </si>
  <si>
    <t>Test numunesinin içinde saklandığı pakraç, kova veya benzeri gereçin numarası =</t>
  </si>
  <si>
    <t>Test no =</t>
  </si>
  <si>
    <t>Test günü =</t>
  </si>
  <si>
    <t>Teste başlama saati =</t>
  </si>
  <si>
    <t>Testi yapan kişinin adı =</t>
  </si>
  <si>
    <t>200 nolu eleği geçen zemin numunesi miktarı (gram) =</t>
  </si>
  <si>
    <t>Hidrometre tipi =</t>
  </si>
  <si>
    <t>Kimyasal çözücünün adı (Kalgonsa kalgon, başka bir şeyse onun adı) =</t>
  </si>
  <si>
    <t>Menisküs düzeltmesi =</t>
  </si>
  <si>
    <t>0 (Sıfır) düzeltmesi =</t>
  </si>
  <si>
    <t>Tarih
(AA/GG/YYYY)</t>
  </si>
  <si>
    <t>Zaman
(SS:DD)</t>
  </si>
  <si>
    <t>Geçen zaman
(Dakika)</t>
  </si>
  <si>
    <r>
      <t>Sıcaklık
(</t>
    </r>
    <r>
      <rPr>
        <b/>
        <i/>
        <sz val="11"/>
        <color theme="1"/>
        <rFont val="Calibri"/>
        <family val="2"/>
        <charset val="162"/>
      </rPr>
      <t>°C)</t>
    </r>
  </si>
  <si>
    <r>
      <t>Gerçek hidrometre okuması (R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a</t>
    </r>
    <r>
      <rPr>
        <b/>
        <i/>
        <sz val="11"/>
        <color theme="1"/>
        <rFont val="Calibri"/>
        <family val="2"/>
        <charset val="162"/>
        <scheme val="minor"/>
      </rPr>
      <t>)</t>
    </r>
  </si>
  <si>
    <r>
      <t>Menisküs düzeltmesi yapılmış
hidrometre okuması (R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m</t>
    </r>
    <r>
      <rPr>
        <b/>
        <i/>
        <sz val="11"/>
        <color theme="1"/>
        <rFont val="Calibri"/>
        <family val="2"/>
        <charset val="162"/>
        <scheme val="minor"/>
      </rPr>
      <t>)</t>
    </r>
  </si>
  <si>
    <t>Büyük taş</t>
  </si>
  <si>
    <t>Taş</t>
  </si>
  <si>
    <t>Kaba agrega</t>
  </si>
  <si>
    <t>DANE ÇAPI SINIRLARI</t>
  </si>
  <si>
    <t>İnce agrega</t>
  </si>
  <si>
    <t>Kaba kum</t>
  </si>
  <si>
    <t>Normal kum</t>
  </si>
  <si>
    <t>İnce kum</t>
  </si>
  <si>
    <t>Dane çapı (mm)</t>
  </si>
  <si>
    <t>Boş eleğin ağırlığı (gram)</t>
  </si>
  <si>
    <t>Boş eleğin ağırlığı + elek üstünde kalan zeminin ağırlığı (gram)</t>
  </si>
  <si>
    <t>Elek üstünde kalan zeminin ağırlığı (gram)</t>
  </si>
  <si>
    <t>Elek üstünde kalan zeminin % miktarı</t>
  </si>
  <si>
    <t>Elek üstünde kalan kümülatif zeminin % miktarı</t>
  </si>
  <si>
    <t>Elekten geçen zeminin % miktarı</t>
  </si>
  <si>
    <t>Elek açıklığı (veya dane çapı) (mm)</t>
  </si>
  <si>
    <t>Test numunesinin alındığı sondaj derinliği =</t>
  </si>
  <si>
    <t>2. adımda 200 nolu eleğin üstünde kalan test numunesi kısmının kütlesi (gram) =</t>
  </si>
  <si>
    <t>2. adımda 200 nolu eleğinaltında kalan test numunesi kısmının kütlesi (gram) =</t>
  </si>
  <si>
    <t>2. adımda etüvde kurutulmuş her iki test numunesi kısımlarının toplam kütlesi (gram) =</t>
  </si>
  <si>
    <t>2. adımda 200 nolu eleğin altında kalan test numunesi kısmının kütlesi (gram) =</t>
  </si>
  <si>
    <t>=</t>
  </si>
  <si>
    <t>YOK</t>
  </si>
  <si>
    <t>Elek analizi sonunda 200 nolu eleğin üstünde kalan test numunesi kısmının kütlesi (gram) =</t>
  </si>
  <si>
    <t>Elek analizi sonunda 200 nolu eleğin altında kalan test numunesi kısmının kütlesi (gram) =</t>
  </si>
  <si>
    <t>Elek analizi sonunda etüvde kurutulmuş her iki test numunesi kısımlarının toplam kütlesi (gram) =</t>
  </si>
  <si>
    <t>Tablo 2: K değerleri.</t>
  </si>
  <si>
    <t>Tablo 1: (152H hidrometre için) Efektif uzunluk.</t>
  </si>
  <si>
    <r>
      <t>Tablo 3: C</t>
    </r>
    <r>
      <rPr>
        <b/>
        <i/>
        <vertAlign val="subscript"/>
        <sz val="14"/>
        <color rgb="FFFF0000"/>
        <rFont val="Calibri"/>
        <family val="2"/>
        <charset val="162"/>
        <scheme val="minor"/>
      </rPr>
      <t>t</t>
    </r>
    <r>
      <rPr>
        <b/>
        <i/>
        <sz val="14"/>
        <color rgb="FFFF0000"/>
        <rFont val="Calibri"/>
        <family val="2"/>
        <charset val="162"/>
        <scheme val="minor"/>
      </rPr>
      <t xml:space="preserve"> değerleri.</t>
    </r>
  </si>
  <si>
    <r>
      <t>Menisküs düzeltmesi yapılmış hidrometre okuması (R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m</t>
    </r>
    <r>
      <rPr>
        <b/>
        <i/>
        <sz val="11"/>
        <color theme="1"/>
        <rFont val="Calibri"/>
        <family val="2"/>
        <charset val="162"/>
        <scheme val="minor"/>
      </rPr>
      <t>)</t>
    </r>
  </si>
  <si>
    <t>Efektif uzunluk (L,cm)</t>
  </si>
  <si>
    <r>
      <t>Zeminin yoğunluğu (g/cm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)</t>
    </r>
  </si>
  <si>
    <r>
      <t>Sıcaklık (</t>
    </r>
    <r>
      <rPr>
        <b/>
        <i/>
        <sz val="11"/>
        <color theme="1"/>
        <rFont val="Calibri"/>
        <family val="2"/>
        <charset val="162"/>
      </rPr>
      <t>°C)</t>
    </r>
  </si>
  <si>
    <r>
      <t>K değeri (</t>
    </r>
    <r>
      <rPr>
        <b/>
        <sz val="11"/>
        <color theme="1"/>
        <rFont val="Calibri"/>
        <family val="2"/>
        <charset val="162"/>
      </rPr>
      <t>√(</t>
    </r>
    <r>
      <rPr>
        <b/>
        <i/>
        <sz val="11"/>
        <color theme="1"/>
        <rFont val="Calibri"/>
        <family val="2"/>
        <charset val="162"/>
      </rPr>
      <t>cm</t>
    </r>
    <r>
      <rPr>
        <b/>
        <sz val="11"/>
        <color theme="1"/>
        <rFont val="Calibri"/>
        <family val="2"/>
        <charset val="162"/>
      </rPr>
      <t>·</t>
    </r>
    <r>
      <rPr>
        <b/>
        <i/>
        <sz val="11"/>
        <color theme="1"/>
        <rFont val="Calibri"/>
        <family val="2"/>
        <charset val="162"/>
      </rPr>
      <t>sec))</t>
    </r>
    <r>
      <rPr>
        <b/>
        <i/>
        <sz val="11"/>
        <color theme="1"/>
        <rFont val="Calibri"/>
        <family val="2"/>
        <charset val="162"/>
        <scheme val="minor"/>
      </rPr>
      <t xml:space="preserve">
Tablo 2'den</t>
    </r>
  </si>
  <si>
    <t>Dane çapı
D (mm)</t>
  </si>
  <si>
    <r>
      <t>Sıcaklık düzeltmesi katsayısı (C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t</t>
    </r>
    <r>
      <rPr>
        <b/>
        <i/>
        <sz val="11"/>
        <color theme="1"/>
        <rFont val="Calibri"/>
        <family val="2"/>
        <charset val="162"/>
        <scheme val="minor"/>
      </rPr>
      <t>)
Tablo 3'den</t>
    </r>
  </si>
  <si>
    <r>
      <t>Sıcaklık ve 0 düzeltmesi uygulanmış hidrometre okuması (R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C</t>
    </r>
    <r>
      <rPr>
        <b/>
        <i/>
        <sz val="11"/>
        <color theme="1"/>
        <rFont val="Calibri"/>
        <family val="2"/>
        <charset val="162"/>
        <scheme val="minor"/>
      </rPr>
      <t>)</t>
    </r>
  </si>
  <si>
    <r>
      <t>Zemin yoğunluğu katsayısı (C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a</t>
    </r>
    <r>
      <rPr>
        <b/>
        <i/>
        <sz val="11"/>
        <color theme="1"/>
        <rFont val="Calibri"/>
        <family val="2"/>
        <charset val="162"/>
        <scheme val="minor"/>
      </rPr>
      <t>) Tablo 4'den</t>
    </r>
  </si>
  <si>
    <t>Test numunesinin alındığı lokasyon =</t>
  </si>
  <si>
    <t>Uşak, Merkez.</t>
  </si>
  <si>
    <t>(Elekten) Geçen zeminin % miktarı</t>
  </si>
  <si>
    <t>Dane çapına karşı gelen zemin miktarı %'si</t>
  </si>
  <si>
    <t>Killi kum: Grimsi kahverengi.</t>
  </si>
  <si>
    <t>Beril Tabakcı</t>
  </si>
  <si>
    <t>13 Ekim 2021</t>
  </si>
  <si>
    <r>
      <t>Zeminin Yoğunluğu (g/cm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) =</t>
    </r>
  </si>
  <si>
    <t>Sodyum  Heksametafosfat</t>
  </si>
  <si>
    <t>200 nolu eleği geçen zemin numunesi miktarı (%) =</t>
  </si>
  <si>
    <t>Efektif hidrometre uzunluğu (L,cm)
Tablo 1'den</t>
  </si>
  <si>
    <t>10/13/2021</t>
  </si>
  <si>
    <r>
      <t>Tablo 4: C</t>
    </r>
    <r>
      <rPr>
        <b/>
        <i/>
        <vertAlign val="subscript"/>
        <sz val="14"/>
        <color rgb="FFFF0000"/>
        <rFont val="Calibri"/>
        <family val="2"/>
        <charset val="162"/>
        <scheme val="minor"/>
      </rPr>
      <t>a</t>
    </r>
    <r>
      <rPr>
        <b/>
        <i/>
        <sz val="14"/>
        <color rgb="FFFF0000"/>
        <rFont val="Calibri"/>
        <family val="2"/>
        <charset val="162"/>
        <scheme val="minor"/>
      </rPr>
      <t xml:space="preserve"> değerleri.</t>
    </r>
  </si>
  <si>
    <t>Elek Analizi</t>
  </si>
  <si>
    <t>Hidrometre Analizi</t>
  </si>
  <si>
    <t>Kil</t>
  </si>
  <si>
    <t>Dane çapı katsayılarının tanımı ve hesabı</t>
  </si>
  <si>
    <r>
      <t>Üniformite katsayısı = C</t>
    </r>
    <r>
      <rPr>
        <vertAlign val="subscript"/>
        <sz val="11"/>
        <color theme="1"/>
        <rFont val="Calibri"/>
        <family val="2"/>
        <charset val="162"/>
        <scheme val="minor"/>
      </rPr>
      <t>u</t>
    </r>
    <r>
      <rPr>
        <sz val="11"/>
        <color theme="1"/>
        <rFont val="Calibri"/>
        <family val="2"/>
        <charset val="162"/>
        <scheme val="minor"/>
      </rPr>
      <t xml:space="preserve"> = D</t>
    </r>
    <r>
      <rPr>
        <vertAlign val="subscript"/>
        <sz val="11"/>
        <color theme="1"/>
        <rFont val="Calibri"/>
        <family val="2"/>
        <charset val="162"/>
        <scheme val="minor"/>
      </rPr>
      <t>60</t>
    </r>
    <r>
      <rPr>
        <sz val="11"/>
        <color theme="1"/>
        <rFont val="Calibri"/>
        <family val="2"/>
        <charset val="162"/>
        <scheme val="minor"/>
      </rPr>
      <t xml:space="preserve"> / D</t>
    </r>
    <r>
      <rPr>
        <vertAlign val="subscript"/>
        <sz val="11"/>
        <color theme="1"/>
        <rFont val="Calibri"/>
        <family val="2"/>
        <charset val="162"/>
        <scheme val="minor"/>
      </rPr>
      <t>10</t>
    </r>
    <r>
      <rPr>
        <sz val="11"/>
        <color theme="1"/>
        <rFont val="Calibri"/>
        <family val="2"/>
        <charset val="162"/>
        <scheme val="minor"/>
      </rPr>
      <t xml:space="preserve"> =</t>
    </r>
  </si>
  <si>
    <r>
      <t>Eğrilik katsayısı = C</t>
    </r>
    <r>
      <rPr>
        <vertAlign val="subscript"/>
        <sz val="11"/>
        <color theme="1"/>
        <rFont val="Calibri"/>
        <family val="2"/>
        <charset val="162"/>
        <scheme val="minor"/>
      </rPr>
      <t xml:space="preserve">c </t>
    </r>
    <r>
      <rPr>
        <sz val="11"/>
        <color theme="1"/>
        <rFont val="Calibri"/>
        <family val="2"/>
        <charset val="162"/>
        <scheme val="minor"/>
      </rPr>
      <t>= (D</t>
    </r>
    <r>
      <rPr>
        <vertAlign val="subscript"/>
        <sz val="11"/>
        <color theme="1"/>
        <rFont val="Calibri"/>
        <family val="2"/>
        <charset val="162"/>
        <scheme val="minor"/>
      </rPr>
      <t>30</t>
    </r>
    <r>
      <rPr>
        <sz val="11"/>
        <color theme="1"/>
        <rFont val="Calibri"/>
        <family val="2"/>
        <charset val="162"/>
        <scheme val="minor"/>
      </rPr>
      <t>)</t>
    </r>
    <r>
      <rPr>
        <vertAlign val="super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charset val="162"/>
        <scheme val="minor"/>
      </rPr>
      <t xml:space="preserve"> / (D</t>
    </r>
    <r>
      <rPr>
        <vertAlign val="subscript"/>
        <sz val="11"/>
        <color theme="1"/>
        <rFont val="Calibri"/>
        <family val="2"/>
        <charset val="162"/>
        <scheme val="minor"/>
      </rPr>
      <t>10</t>
    </r>
    <r>
      <rPr>
        <sz val="11"/>
        <color theme="1"/>
        <rFont val="Calibri"/>
        <family val="2"/>
        <charset val="162"/>
      </rPr>
      <t>·</t>
    </r>
    <r>
      <rPr>
        <sz val="11"/>
        <color theme="1"/>
        <rFont val="Calibri"/>
        <family val="2"/>
        <charset val="162"/>
        <scheme val="minor"/>
      </rPr>
      <t>D</t>
    </r>
    <r>
      <rPr>
        <vertAlign val="subscript"/>
        <sz val="11"/>
        <color theme="1"/>
        <rFont val="Calibri"/>
        <family val="2"/>
        <charset val="162"/>
        <scheme val="minor"/>
      </rPr>
      <t>60</t>
    </r>
    <r>
      <rPr>
        <sz val="11"/>
        <color theme="1"/>
        <rFont val="Calibri"/>
        <family val="2"/>
        <charset val="162"/>
        <scheme val="minor"/>
      </rPr>
      <t>) =</t>
    </r>
  </si>
  <si>
    <t>Dane büyüklüğü eğrisinde düşey eksende %10'a (veya %10 geçene) karşılık gelen dane çapı =</t>
  </si>
  <si>
    <t>Dane büyüklüğü eğrisinde düşey eksende %30'a (veya %30 geçene) karşılık gelen dane çapı =</t>
  </si>
  <si>
    <t>Dane büyüklüğü eğrisinde düşey eksende %60'a (veya %60 geçene) karşılık gelen dane çapı =</t>
  </si>
  <si>
    <r>
      <t>D</t>
    </r>
    <r>
      <rPr>
        <i/>
        <vertAlign val="subscript"/>
        <sz val="11"/>
        <color theme="1"/>
        <rFont val="Calibri"/>
        <family val="2"/>
        <charset val="162"/>
        <scheme val="minor"/>
      </rPr>
      <t>10</t>
    </r>
    <r>
      <rPr>
        <i/>
        <sz val="11"/>
        <color theme="1"/>
        <rFont val="Calibri"/>
        <family val="2"/>
        <charset val="162"/>
        <scheme val="minor"/>
      </rPr>
      <t xml:space="preserve"> =</t>
    </r>
  </si>
  <si>
    <r>
      <t>D</t>
    </r>
    <r>
      <rPr>
        <i/>
        <vertAlign val="subscript"/>
        <sz val="11"/>
        <color theme="1"/>
        <rFont val="Calibri"/>
        <family val="2"/>
        <charset val="162"/>
        <scheme val="minor"/>
      </rPr>
      <t>30</t>
    </r>
    <r>
      <rPr>
        <i/>
        <sz val="11"/>
        <color theme="1"/>
        <rFont val="Calibri"/>
        <family val="2"/>
        <charset val="162"/>
        <scheme val="minor"/>
      </rPr>
      <t xml:space="preserve"> = </t>
    </r>
  </si>
  <si>
    <r>
      <t>D</t>
    </r>
    <r>
      <rPr>
        <i/>
        <vertAlign val="subscript"/>
        <sz val="11"/>
        <color theme="1"/>
        <rFont val="Calibri"/>
        <family val="2"/>
        <charset val="162"/>
        <scheme val="minor"/>
      </rPr>
      <t>60</t>
    </r>
    <r>
      <rPr>
        <i/>
        <sz val="11"/>
        <color theme="1"/>
        <rFont val="Calibri"/>
        <family val="2"/>
        <charset val="162"/>
        <scheme val="minor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</si>
</sst>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0.00000"/>
    <numFmt numFmtId="167" formatCode="0.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i/>
      <sz val="11"/>
      <color theme="1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</font>
    <font>
      <b/>
      <i/>
      <sz val="11"/>
      <color theme="1"/>
      <name val="Calibri"/>
      <family val="2"/>
      <charset val="162"/>
    </font>
    <font>
      <b/>
      <i/>
      <vertAlign val="subscript"/>
      <sz val="11"/>
      <color theme="1"/>
      <name val="Calibri"/>
      <family val="2"/>
      <charset val="162"/>
      <scheme val="minor"/>
    </font>
    <font>
      <b/>
      <i/>
      <vertAlign val="superscript"/>
      <sz val="11"/>
      <color theme="1"/>
      <name val="Calibri"/>
      <family val="2"/>
      <charset val="162"/>
      <scheme val="minor"/>
    </font>
    <font>
      <b/>
      <i/>
      <sz val="14"/>
      <color rgb="FFFF0000"/>
      <name val="Calibri"/>
      <family val="2"/>
      <charset val="162"/>
      <scheme val="minor"/>
    </font>
    <font>
      <b/>
      <i/>
      <vertAlign val="subscript"/>
      <sz val="14"/>
      <color rgb="FFFF0000"/>
      <name val="Calibri"/>
      <family val="2"/>
      <charset val="162"/>
      <scheme val="minor"/>
    </font>
    <font>
      <vertAlign val="subscript"/>
      <sz val="11"/>
      <color theme="1"/>
      <name val="Calibri"/>
      <family val="2"/>
      <charset val="162"/>
      <scheme val="minor"/>
    </font>
    <font>
      <vertAlign val="superscript"/>
      <sz val="11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i/>
      <sz val="11"/>
      <color rgb="FFFF0000"/>
      <name val="Calibri"/>
      <family val="2"/>
      <charset val="162"/>
      <scheme val="minor"/>
    </font>
    <font>
      <b/>
      <i/>
      <sz val="22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i/>
      <sz val="12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20"/>
      <color rgb="FF00B0F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20"/>
      <color rgb="FF0070C0"/>
      <name val="Calibri"/>
      <family val="2"/>
      <charset val="162"/>
      <scheme val="minor"/>
    </font>
    <font>
      <b/>
      <sz val="20"/>
      <color rgb="FF92D050"/>
      <name val="Calibri"/>
      <family val="2"/>
      <charset val="162"/>
      <scheme val="minor"/>
    </font>
    <font>
      <sz val="11"/>
      <name val="Calibri"/>
      <family val="2"/>
      <scheme val="minor"/>
    </font>
    <font>
      <b/>
      <i/>
      <sz val="24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i/>
      <vertAlign val="subscript"/>
      <sz val="11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4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8" xfId="0" applyBorder="1"/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4" xfId="0" applyBorder="1"/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1" xfId="0" applyFont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0" fontId="18" fillId="6" borderId="1" xfId="0" applyNumberFormat="1" applyFont="1" applyFill="1" applyBorder="1" applyAlignment="1">
      <alignment horizontal="center" vertical="center"/>
    </xf>
    <xf numFmtId="10" fontId="0" fillId="9" borderId="1" xfId="0" applyNumberFormat="1" applyFill="1" applyBorder="1"/>
    <xf numFmtId="10" fontId="0" fillId="9" borderId="1" xfId="0" applyNumberFormat="1" applyFill="1" applyBorder="1" applyAlignment="1">
      <alignment horizontal="center" vertical="center"/>
    </xf>
    <xf numFmtId="10" fontId="18" fillId="9" borderId="1" xfId="0" applyNumberFormat="1" applyFont="1" applyFill="1" applyBorder="1" applyAlignment="1">
      <alignment horizontal="center" vertical="center"/>
    </xf>
    <xf numFmtId="10" fontId="18" fillId="8" borderId="1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9" fontId="23" fillId="0" borderId="0" xfId="0" applyNumberFormat="1" applyFont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4" fillId="9" borderId="1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27" fillId="9" borderId="1" xfId="0" applyNumberFormat="1" applyFont="1" applyFill="1" applyBorder="1" applyAlignment="1">
      <alignment horizontal="center" vertical="center"/>
    </xf>
    <xf numFmtId="10" fontId="28" fillId="8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2" fontId="0" fillId="3" borderId="1" xfId="0" applyNumberFormat="1" applyFill="1" applyBorder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7" borderId="0" xfId="0" applyFill="1"/>
    <xf numFmtId="164" fontId="0" fillId="0" borderId="1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31" fillId="0" borderId="6" xfId="0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17" fillId="0" borderId="17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24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0" fontId="27" fillId="0" borderId="1" xfId="0" applyNumberFormat="1" applyFont="1" applyBorder="1" applyAlignment="1">
      <alignment horizontal="center" vertical="center"/>
    </xf>
    <xf numFmtId="10" fontId="2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6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05709234798832E-2"/>
          <c:y val="6.0403266337235362E-2"/>
          <c:w val="0.88882017175037586"/>
          <c:h val="0.72361511260073197"/>
        </c:manualLayout>
      </c:layout>
      <c:scatterChart>
        <c:scatterStyle val="lineMarker"/>
        <c:varyColors val="0"/>
        <c:ser>
          <c:idx val="0"/>
          <c:order val="0"/>
          <c:tx>
            <c:strRef>
              <c:f>ElekAnaliziHesabi!$J$2</c:f>
              <c:strCache>
                <c:ptCount val="1"/>
                <c:pt idx="0">
                  <c:v>Büyük taş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ElekAnaliziHesabi!$K$2:$K$3</c:f>
              <c:numCache>
                <c:formatCode>General</c:formatCode>
                <c:ptCount val="2"/>
                <c:pt idx="0">
                  <c:v>350</c:v>
                </c:pt>
                <c:pt idx="1">
                  <c:v>300</c:v>
                </c:pt>
              </c:numCache>
            </c:numRef>
          </c:xVal>
          <c:yVal>
            <c:numRef>
              <c:f>ElekAnaliziHesabi!$L$2:$L$3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12-49B6-A06C-8C0BA3500FDD}"/>
            </c:ext>
          </c:extLst>
        </c:ser>
        <c:ser>
          <c:idx val="1"/>
          <c:order val="1"/>
          <c:tx>
            <c:strRef>
              <c:f>ElekAnaliziHesabi!$J$4</c:f>
              <c:strCache>
                <c:ptCount val="1"/>
                <c:pt idx="0">
                  <c:v>Taş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ElekAnaliziHesabi!$K$4:$K$5</c:f>
              <c:numCache>
                <c:formatCode>General</c:formatCode>
                <c:ptCount val="2"/>
                <c:pt idx="0">
                  <c:v>300</c:v>
                </c:pt>
                <c:pt idx="1">
                  <c:v>75</c:v>
                </c:pt>
              </c:numCache>
            </c:numRef>
          </c:xVal>
          <c:yVal>
            <c:numRef>
              <c:f>ElekAnaliziHesabi!$L$4:$L$5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12-49B6-A06C-8C0BA3500FDD}"/>
            </c:ext>
          </c:extLst>
        </c:ser>
        <c:ser>
          <c:idx val="2"/>
          <c:order val="2"/>
          <c:tx>
            <c:strRef>
              <c:f>ElekAnaliziHesabi!$J$6</c:f>
              <c:strCache>
                <c:ptCount val="1"/>
                <c:pt idx="0">
                  <c:v>Kaba agrega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ElekAnaliziHesabi!$K$6:$K$7</c:f>
              <c:numCache>
                <c:formatCode>General</c:formatCode>
                <c:ptCount val="2"/>
                <c:pt idx="0">
                  <c:v>75</c:v>
                </c:pt>
                <c:pt idx="1">
                  <c:v>19</c:v>
                </c:pt>
              </c:numCache>
            </c:numRef>
          </c:xVal>
          <c:yVal>
            <c:numRef>
              <c:f>ElekAnaliziHesabi!$L$6:$L$7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12-49B6-A06C-8C0BA3500FDD}"/>
            </c:ext>
          </c:extLst>
        </c:ser>
        <c:ser>
          <c:idx val="3"/>
          <c:order val="3"/>
          <c:tx>
            <c:strRef>
              <c:f>ElekAnaliziHesabi!$J$8</c:f>
              <c:strCache>
                <c:ptCount val="1"/>
                <c:pt idx="0">
                  <c:v>İnce agrega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ElekAnaliziHesabi!$K$8:$K$9</c:f>
              <c:numCache>
                <c:formatCode>General</c:formatCode>
                <c:ptCount val="2"/>
                <c:pt idx="0">
                  <c:v>19</c:v>
                </c:pt>
                <c:pt idx="1">
                  <c:v>4.75</c:v>
                </c:pt>
              </c:numCache>
            </c:numRef>
          </c:xVal>
          <c:yVal>
            <c:numRef>
              <c:f>ElekAnaliziHesabi!$L$8:$L$9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12-49B6-A06C-8C0BA3500FDD}"/>
            </c:ext>
          </c:extLst>
        </c:ser>
        <c:ser>
          <c:idx val="4"/>
          <c:order val="4"/>
          <c:tx>
            <c:strRef>
              <c:f>ElekAnaliziHesabi!$J$10</c:f>
              <c:strCache>
                <c:ptCount val="1"/>
                <c:pt idx="0">
                  <c:v>Kaba kum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ElekAnaliziHesabi!$K$10:$K$11</c:f>
              <c:numCache>
                <c:formatCode>General</c:formatCode>
                <c:ptCount val="2"/>
                <c:pt idx="0">
                  <c:v>4.75</c:v>
                </c:pt>
                <c:pt idx="1">
                  <c:v>2</c:v>
                </c:pt>
              </c:numCache>
            </c:numRef>
          </c:xVal>
          <c:yVal>
            <c:numRef>
              <c:f>ElekAnaliziHesabi!$L$10:$L$11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12-49B6-A06C-8C0BA3500FDD}"/>
            </c:ext>
          </c:extLst>
        </c:ser>
        <c:ser>
          <c:idx val="5"/>
          <c:order val="5"/>
          <c:tx>
            <c:strRef>
              <c:f>ElekAnaliziHesabi!$J$12</c:f>
              <c:strCache>
                <c:ptCount val="1"/>
                <c:pt idx="0">
                  <c:v>Normal kum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ElekAnaliziHesabi!$K$12:$K$13</c:f>
              <c:numCache>
                <c:formatCode>General</c:formatCode>
                <c:ptCount val="2"/>
                <c:pt idx="0">
                  <c:v>2</c:v>
                </c:pt>
                <c:pt idx="1">
                  <c:v>0.42499999999999999</c:v>
                </c:pt>
              </c:numCache>
            </c:numRef>
          </c:xVal>
          <c:yVal>
            <c:numRef>
              <c:f>ElekAnaliziHesabi!$L$12:$L$13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12-49B6-A06C-8C0BA3500FDD}"/>
            </c:ext>
          </c:extLst>
        </c:ser>
        <c:ser>
          <c:idx val="6"/>
          <c:order val="6"/>
          <c:tx>
            <c:strRef>
              <c:f>ElekAnaliziHesabi!$J$14</c:f>
              <c:strCache>
                <c:ptCount val="1"/>
                <c:pt idx="0">
                  <c:v>İnce kum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ElekAnaliziHesabi!$K$14:$K$15</c:f>
              <c:numCache>
                <c:formatCode>General</c:formatCode>
                <c:ptCount val="2"/>
                <c:pt idx="0">
                  <c:v>0.42499999999999999</c:v>
                </c:pt>
                <c:pt idx="1">
                  <c:v>7.4999999999999997E-2</c:v>
                </c:pt>
              </c:numCache>
            </c:numRef>
          </c:xVal>
          <c:yVal>
            <c:numRef>
              <c:f>ElekAnaliziHesabi!$L$14:$L$15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12-49B6-A06C-8C0BA3500FDD}"/>
            </c:ext>
          </c:extLst>
        </c:ser>
        <c:ser>
          <c:idx val="7"/>
          <c:order val="7"/>
          <c:tx>
            <c:v>Test Sonucu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ElekAnaliziHesabi!$N$2:$N$7</c:f>
              <c:numCache>
                <c:formatCode>General</c:formatCode>
                <c:ptCount val="6"/>
                <c:pt idx="0">
                  <c:v>4.75</c:v>
                </c:pt>
                <c:pt idx="1">
                  <c:v>2.36</c:v>
                </c:pt>
                <c:pt idx="2">
                  <c:v>0.85</c:v>
                </c:pt>
                <c:pt idx="3">
                  <c:v>0.42499999999999999</c:v>
                </c:pt>
                <c:pt idx="4">
                  <c:v>0.15</c:v>
                </c:pt>
                <c:pt idx="5">
                  <c:v>7.4999999999999997E-2</c:v>
                </c:pt>
              </c:numCache>
            </c:numRef>
          </c:xVal>
          <c:yVal>
            <c:numRef>
              <c:f>ElekAnaliziHesabi!$O$2:$O$7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74.8</c:v>
                </c:pt>
                <c:pt idx="3">
                  <c:v>54.2</c:v>
                </c:pt>
                <c:pt idx="4">
                  <c:v>33.799999999999997</c:v>
                </c:pt>
                <c:pt idx="5">
                  <c:v>16.600000000000001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12-49B6-A06C-8C0BA3500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8741903"/>
        <c:axId val="1258739823"/>
      </c:scatterChart>
      <c:valAx>
        <c:axId val="1258741903"/>
        <c:scaling>
          <c:orientation val="maxMin"/>
          <c:max val="4.75"/>
          <c:min val="7.5000000000000011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Dane çapı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58739823"/>
        <c:crossesAt val="0"/>
        <c:crossBetween val="midCat"/>
      </c:valAx>
      <c:valAx>
        <c:axId val="1258739823"/>
        <c:scaling>
          <c:orientation val="minMax"/>
          <c:max val="1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Elekten</a:t>
                </a:r>
                <a:r>
                  <a:rPr lang="tr-TR" baseline="0"/>
                  <a:t> geçen zeminin % miktarı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1.4378126636110123E-2"/>
              <c:y val="0.248304107968852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58741903"/>
        <c:crossesAt val="4.75"/>
        <c:crossBetween val="midCat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526551538726633E-2"/>
          <c:y val="0.88014031472364529"/>
          <c:w val="0.93356865973701941"/>
          <c:h val="0.10105828212911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rgbClr val="FF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>
                <a:solidFill>
                  <a:srgbClr val="FF0000"/>
                </a:solidFill>
              </a:rPr>
              <a:t>Dane Büyüklüğü (Granülometri)</a:t>
            </a:r>
            <a:r>
              <a:rPr lang="tr-TR" baseline="0">
                <a:solidFill>
                  <a:srgbClr val="FF0000"/>
                </a:solidFill>
              </a:rPr>
              <a:t> Eğrisi</a:t>
            </a:r>
            <a:endParaRPr lang="tr-TR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12618164020481046"/>
          <c:y val="8.7866108786610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rgbClr val="FF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5.4982896605137471E-2"/>
          <c:y val="3.3624518169538431E-2"/>
          <c:w val="0.69497619193452154"/>
          <c:h val="0.8231881527361381"/>
        </c:manualLayout>
      </c:layout>
      <c:scatterChart>
        <c:scatterStyle val="lineMarker"/>
        <c:varyColors val="0"/>
        <c:ser>
          <c:idx val="0"/>
          <c:order val="0"/>
          <c:tx>
            <c:strRef>
              <c:f>TumDaneAnaliziSonuclari!$E$1</c:f>
              <c:strCache>
                <c:ptCount val="1"/>
                <c:pt idx="0">
                  <c:v>Elek Analizi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TumDaneAnaliziSonuclari!$E$3:$E$15</c:f>
              <c:numCache>
                <c:formatCode>General</c:formatCode>
                <c:ptCount val="13"/>
                <c:pt idx="0">
                  <c:v>4.75</c:v>
                </c:pt>
                <c:pt idx="1">
                  <c:v>2.36</c:v>
                </c:pt>
                <c:pt idx="2">
                  <c:v>0.85</c:v>
                </c:pt>
                <c:pt idx="3">
                  <c:v>0.42499999999999999</c:v>
                </c:pt>
                <c:pt idx="4">
                  <c:v>0.15</c:v>
                </c:pt>
                <c:pt idx="5">
                  <c:v>7.4999999999999997E-2</c:v>
                </c:pt>
              </c:numCache>
            </c:numRef>
          </c:xVal>
          <c:yVal>
            <c:numRef>
              <c:f>TumDaneAnaliziSonuclari!$F$3:$F$15</c:f>
              <c:numCache>
                <c:formatCode>General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74.8</c:v>
                </c:pt>
                <c:pt idx="3">
                  <c:v>54.2</c:v>
                </c:pt>
                <c:pt idx="4">
                  <c:v>33.799999999999997</c:v>
                </c:pt>
                <c:pt idx="5">
                  <c:v>16.600000000000001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00-4849-AC76-C6E5F70ADB63}"/>
            </c:ext>
          </c:extLst>
        </c:ser>
        <c:ser>
          <c:idx val="6"/>
          <c:order val="1"/>
          <c:tx>
            <c:strRef>
              <c:f>TumDaneAnaliziSonuclari!$H$1</c:f>
              <c:strCache>
                <c:ptCount val="1"/>
                <c:pt idx="0">
                  <c:v>Hidrometre Analizi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TumDaneAnaliziSonuclari!$H$3:$H$15</c:f>
              <c:numCache>
                <c:formatCode>0.0000</c:formatCode>
                <c:ptCount val="13"/>
                <c:pt idx="0">
                  <c:v>0.11181500749005027</c:v>
                </c:pt>
                <c:pt idx="1">
                  <c:v>3.8460113884386776E-2</c:v>
                </c:pt>
                <c:pt idx="2">
                  <c:v>2.8460979252302617E-2</c:v>
                </c:pt>
                <c:pt idx="3">
                  <c:v>2.0557795601668972E-2</c:v>
                </c:pt>
                <c:pt idx="4">
                  <c:v>1.4910308053491049E-2</c:v>
                </c:pt>
                <c:pt idx="5">
                  <c:v>1.0952775361751925E-2</c:v>
                </c:pt>
                <c:pt idx="6">
                  <c:v>7.7175665739616026E-3</c:v>
                </c:pt>
                <c:pt idx="7">
                  <c:v>4.1170422349917522E-3</c:v>
                </c:pt>
                <c:pt idx="8">
                  <c:v>1.3053023819408263E-3</c:v>
                </c:pt>
              </c:numCache>
            </c:numRef>
          </c:xVal>
          <c:yVal>
            <c:numRef>
              <c:f>TumDaneAnaliziSonuclari!$I$3:$I$15</c:f>
              <c:numCache>
                <c:formatCode>0.00</c:formatCode>
                <c:ptCount val="13"/>
                <c:pt idx="0">
                  <c:v>17.033592000000013</c:v>
                </c:pt>
                <c:pt idx="1">
                  <c:v>14.324472000000013</c:v>
                </c:pt>
                <c:pt idx="2">
                  <c:v>12.631272000000012</c:v>
                </c:pt>
                <c:pt idx="3">
                  <c:v>11.95399200000001</c:v>
                </c:pt>
                <c:pt idx="4">
                  <c:v>10.938072000000009</c:v>
                </c:pt>
                <c:pt idx="5">
                  <c:v>9.2448720000000062</c:v>
                </c:pt>
                <c:pt idx="6">
                  <c:v>7.8903120000000087</c:v>
                </c:pt>
                <c:pt idx="7">
                  <c:v>5.655288000000005</c:v>
                </c:pt>
                <c:pt idx="8">
                  <c:v>3.1832160000000029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00-4849-AC76-C6E5F70ADB63}"/>
            </c:ext>
          </c:extLst>
        </c:ser>
        <c:ser>
          <c:idx val="1"/>
          <c:order val="2"/>
          <c:tx>
            <c:strRef>
              <c:f>TumDaneAnaliziSonuclari!$A$2</c:f>
              <c:strCache>
                <c:ptCount val="1"/>
                <c:pt idx="0">
                  <c:v>Büyük taş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TumDaneAnaliziSonuclari!$B$2:$B$3</c:f>
              <c:numCache>
                <c:formatCode>General</c:formatCode>
                <c:ptCount val="2"/>
                <c:pt idx="0">
                  <c:v>350</c:v>
                </c:pt>
                <c:pt idx="1">
                  <c:v>300</c:v>
                </c:pt>
              </c:numCache>
            </c:numRef>
          </c:xVal>
          <c:yVal>
            <c:numRef>
              <c:f>TumDaneAnaliziSonuclari!$C$2:$C$3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00-4849-AC76-C6E5F70ADB63}"/>
            </c:ext>
          </c:extLst>
        </c:ser>
        <c:ser>
          <c:idx val="2"/>
          <c:order val="3"/>
          <c:tx>
            <c:strRef>
              <c:f>TumDaneAnaliziSonuclari!$A$4</c:f>
              <c:strCache>
                <c:ptCount val="1"/>
                <c:pt idx="0">
                  <c:v>Taş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TumDaneAnaliziSonuclari!$B$4:$B$5</c:f>
              <c:numCache>
                <c:formatCode>General</c:formatCode>
                <c:ptCount val="2"/>
                <c:pt idx="0">
                  <c:v>300</c:v>
                </c:pt>
                <c:pt idx="1">
                  <c:v>75</c:v>
                </c:pt>
              </c:numCache>
            </c:numRef>
          </c:xVal>
          <c:yVal>
            <c:numRef>
              <c:f>TumDaneAnaliziSonuclari!$C$4:$C$5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00-4849-AC76-C6E5F70ADB63}"/>
            </c:ext>
          </c:extLst>
        </c:ser>
        <c:ser>
          <c:idx val="3"/>
          <c:order val="4"/>
          <c:tx>
            <c:strRef>
              <c:f>TumDaneAnaliziSonuclari!$A$6</c:f>
              <c:strCache>
                <c:ptCount val="1"/>
                <c:pt idx="0">
                  <c:v>Kaba agrega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TumDaneAnaliziSonuclari!$B$6:$B$7</c:f>
              <c:numCache>
                <c:formatCode>General</c:formatCode>
                <c:ptCount val="2"/>
                <c:pt idx="0">
                  <c:v>75</c:v>
                </c:pt>
                <c:pt idx="1">
                  <c:v>19</c:v>
                </c:pt>
              </c:numCache>
            </c:numRef>
          </c:xVal>
          <c:yVal>
            <c:numRef>
              <c:f>TumDaneAnaliziSonuclari!$C$6:$C$7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900-4849-AC76-C6E5F70ADB63}"/>
            </c:ext>
          </c:extLst>
        </c:ser>
        <c:ser>
          <c:idx val="4"/>
          <c:order val="5"/>
          <c:tx>
            <c:strRef>
              <c:f>TumDaneAnaliziSonuclari!$A$8</c:f>
              <c:strCache>
                <c:ptCount val="1"/>
                <c:pt idx="0">
                  <c:v>İnce agrega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TumDaneAnaliziSonuclari!$B$8:$B$9</c:f>
              <c:numCache>
                <c:formatCode>General</c:formatCode>
                <c:ptCount val="2"/>
                <c:pt idx="0">
                  <c:v>19</c:v>
                </c:pt>
                <c:pt idx="1">
                  <c:v>4.75</c:v>
                </c:pt>
              </c:numCache>
            </c:numRef>
          </c:xVal>
          <c:yVal>
            <c:numRef>
              <c:f>TumDaneAnaliziSonuclari!$C$8:$C$9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900-4849-AC76-C6E5F70ADB63}"/>
            </c:ext>
          </c:extLst>
        </c:ser>
        <c:ser>
          <c:idx val="5"/>
          <c:order val="6"/>
          <c:tx>
            <c:strRef>
              <c:f>TumDaneAnaliziSonuclari!$A$10</c:f>
              <c:strCache>
                <c:ptCount val="1"/>
                <c:pt idx="0">
                  <c:v>Kaba kum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TumDaneAnaliziSonuclari!$B$10:$B$11</c:f>
              <c:numCache>
                <c:formatCode>General</c:formatCode>
                <c:ptCount val="2"/>
                <c:pt idx="0">
                  <c:v>4.75</c:v>
                </c:pt>
                <c:pt idx="1">
                  <c:v>2</c:v>
                </c:pt>
              </c:numCache>
            </c:numRef>
          </c:xVal>
          <c:yVal>
            <c:numRef>
              <c:f>TumDaneAnaliziSonuclari!$C$10:$C$11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900-4849-AC76-C6E5F70ADB63}"/>
            </c:ext>
          </c:extLst>
        </c:ser>
        <c:ser>
          <c:idx val="7"/>
          <c:order val="7"/>
          <c:tx>
            <c:strRef>
              <c:f>TumDaneAnaliziSonuclari!$A$12</c:f>
              <c:strCache>
                <c:ptCount val="1"/>
                <c:pt idx="0">
                  <c:v>Normal kum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TumDaneAnaliziSonuclari!$B$12:$B$13</c:f>
              <c:numCache>
                <c:formatCode>General</c:formatCode>
                <c:ptCount val="2"/>
                <c:pt idx="0">
                  <c:v>2</c:v>
                </c:pt>
                <c:pt idx="1">
                  <c:v>0.42499999999999999</c:v>
                </c:pt>
              </c:numCache>
            </c:numRef>
          </c:xVal>
          <c:yVal>
            <c:numRef>
              <c:f>TumDaneAnaliziSonuclari!$C$12:$C$13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900-4849-AC76-C6E5F70ADB63}"/>
            </c:ext>
          </c:extLst>
        </c:ser>
        <c:ser>
          <c:idx val="8"/>
          <c:order val="8"/>
          <c:tx>
            <c:strRef>
              <c:f>TumDaneAnaliziSonuclari!$A$14</c:f>
              <c:strCache>
                <c:ptCount val="1"/>
                <c:pt idx="0">
                  <c:v>İnce kum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TumDaneAnaliziSonuclari!$B$14:$B$15</c:f>
              <c:numCache>
                <c:formatCode>General</c:formatCode>
                <c:ptCount val="2"/>
                <c:pt idx="0">
                  <c:v>0.42499999999999999</c:v>
                </c:pt>
                <c:pt idx="1">
                  <c:v>7.4999999999999997E-2</c:v>
                </c:pt>
              </c:numCache>
            </c:numRef>
          </c:xVal>
          <c:yVal>
            <c:numRef>
              <c:f>TumDaneAnaliziSonuclari!$C$14:$C$15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900-4849-AC76-C6E5F70ADB63}"/>
            </c:ext>
          </c:extLst>
        </c:ser>
        <c:ser>
          <c:idx val="9"/>
          <c:order val="9"/>
          <c:tx>
            <c:strRef>
              <c:f>TumDaneAnaliziSonuclari!$A$16</c:f>
              <c:strCache>
                <c:ptCount val="1"/>
                <c:pt idx="0">
                  <c:v>Silt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TumDaneAnaliziSonuclari!$B$16:$B$17</c:f>
              <c:numCache>
                <c:formatCode>General</c:formatCode>
                <c:ptCount val="2"/>
                <c:pt idx="0">
                  <c:v>7.4999999999999997E-2</c:v>
                </c:pt>
                <c:pt idx="1">
                  <c:v>2E-3</c:v>
                </c:pt>
              </c:numCache>
            </c:numRef>
          </c:xVal>
          <c:yVal>
            <c:numRef>
              <c:f>TumDaneAnaliziSonuclari!$C$16:$C$17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900-4849-AC76-C6E5F70ADB63}"/>
            </c:ext>
          </c:extLst>
        </c:ser>
        <c:ser>
          <c:idx val="10"/>
          <c:order val="10"/>
          <c:tx>
            <c:strRef>
              <c:f>TumDaneAnaliziSonuclari!$A$18</c:f>
              <c:strCache>
                <c:ptCount val="1"/>
                <c:pt idx="0">
                  <c:v>Kil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TumDaneAnaliziSonuclari!$B$18:$B$19</c:f>
              <c:numCache>
                <c:formatCode>General</c:formatCode>
                <c:ptCount val="2"/>
                <c:pt idx="0">
                  <c:v>2E-3</c:v>
                </c:pt>
                <c:pt idx="1">
                  <c:v>9.9999999999999995E-8</c:v>
                </c:pt>
              </c:numCache>
            </c:numRef>
          </c:xVal>
          <c:yVal>
            <c:numRef>
              <c:f>TumDaneAnaliziSonuclari!$C$18:$C$19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900-4849-AC76-C6E5F70AD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86550032"/>
        <c:axId val="-686558736"/>
      </c:scatterChart>
      <c:valAx>
        <c:axId val="-686550032"/>
        <c:scaling>
          <c:logBase val="10"/>
          <c:orientation val="maxMin"/>
          <c:max val="1000"/>
          <c:min val="1.0000000000000002E-3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/>
                  <a:t>Dane çapı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-686558736"/>
        <c:crossesAt val="0"/>
        <c:crossBetween val="midCat"/>
      </c:valAx>
      <c:valAx>
        <c:axId val="-686558736"/>
        <c:scaling>
          <c:orientation val="minMax"/>
          <c:max val="1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/>
                  <a:t> Elekten geçen zeminin % miktarı</a:t>
                </a:r>
              </a:p>
            </c:rich>
          </c:tx>
          <c:layout>
            <c:manualLayout>
              <c:xMode val="edge"/>
              <c:yMode val="edge"/>
              <c:x val="1.6056640283836607E-2"/>
              <c:y val="0.2099323584551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-686550032"/>
        <c:crossesAt val="1000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6093190598366212"/>
          <c:y val="3.3514360704911879E-2"/>
          <c:w val="0.23906809401633786"/>
          <c:h val="0.585063067116610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304801</xdr:colOff>
      <xdr:row>0</xdr:row>
      <xdr:rowOff>57149</xdr:rowOff>
    </xdr:from>
    <xdr:to>
      <xdr:col>26</xdr:col>
      <xdr:colOff>114299</xdr:colOff>
      <xdr:row>18</xdr:row>
      <xdr:rowOff>114300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0</xdr:row>
      <xdr:rowOff>104775</xdr:rowOff>
    </xdr:from>
    <xdr:to>
      <xdr:col>27</xdr:col>
      <xdr:colOff>438150</xdr:colOff>
      <xdr:row>29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0.0899</cdr:x>
      <cdr:y>0.36207</cdr:y>
    </cdr:from>
    <cdr:to>
      <cdr:x>0.43617</cdr:x>
      <cdr:y>0.36207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FA208C14-5AF7-42EE-A875-CE5BC73D5E17}"/>
            </a:ext>
          </a:extLst>
        </cdr:cNvPr>
        <cdr:cNvCxnSpPr/>
      </cdr:nvCxnSpPr>
      <cdr:spPr>
        <a:xfrm xmlns:a="http://schemas.openxmlformats.org/drawingml/2006/main">
          <a:off x="990747" y="2393410"/>
          <a:ext cx="3816000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0.08917</cdr:x>
      <cdr:y>0.60976</cdr:y>
    </cdr:from>
    <cdr:to>
      <cdr:x>0.5073</cdr:x>
      <cdr:y>0.60976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13EC3F00-4032-4570-9C16-A7410BD31544}"/>
            </a:ext>
          </a:extLst>
        </cdr:cNvPr>
        <cdr:cNvCxnSpPr/>
      </cdr:nvCxnSpPr>
      <cdr:spPr>
        <a:xfrm xmlns:a="http://schemas.openxmlformats.org/drawingml/2006/main">
          <a:off x="982704" y="4030727"/>
          <a:ext cx="4608000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0.08065</cdr:x>
      <cdr:y>0.77451</cdr:y>
    </cdr:from>
    <cdr:to>
      <cdr:x>0.62618</cdr:x>
      <cdr:y>0.77451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FC0A411F-B136-49CC-AB05-4059A88FB820}"/>
            </a:ext>
          </a:extLst>
        </cdr:cNvPr>
        <cdr:cNvCxnSpPr/>
      </cdr:nvCxnSpPr>
      <cdr:spPr>
        <a:xfrm xmlns:a="http://schemas.openxmlformats.org/drawingml/2006/main">
          <a:off x="888822" y="5119782"/>
          <a:ext cx="6012000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0.43497</cdr:x>
      <cdr:y>0.36489</cdr:y>
    </cdr:from>
    <cdr:to>
      <cdr:x>0.43497</cdr:x>
      <cdr:y>0.85503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21F32B75-3907-4D5F-A247-4D6A47BBAD7D}"/>
            </a:ext>
          </a:extLst>
        </cdr:cNvPr>
        <cdr:cNvCxnSpPr/>
      </cdr:nvCxnSpPr>
      <cdr:spPr>
        <a:xfrm xmlns:a="http://schemas.openxmlformats.org/drawingml/2006/main">
          <a:off x="4793588" y="2412078"/>
          <a:ext cx="0" cy="32400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headEnd type="none" w="med" len="me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0.5047</cdr:x>
      <cdr:y>0.61112</cdr:y>
    </cdr:from>
    <cdr:to>
      <cdr:x>0.5047</cdr:x>
      <cdr:y>0.85619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FFF8A47E-B8BE-4C34-A1B5-56BA3DAEA9D2}"/>
            </a:ext>
          </a:extLst>
        </cdr:cNvPr>
        <cdr:cNvCxnSpPr/>
      </cdr:nvCxnSpPr>
      <cdr:spPr>
        <a:xfrm xmlns:a="http://schemas.openxmlformats.org/drawingml/2006/main">
          <a:off x="5561983" y="4039723"/>
          <a:ext cx="0" cy="16200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headEnd type="none" w="med" len="me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0.62474</cdr:x>
      <cdr:y>0.77618</cdr:y>
    </cdr:from>
    <cdr:to>
      <cdr:x>0.62474</cdr:x>
      <cdr:y>0.85569</cdr:y>
    </cdr:to>
    <cdr:cxnSp macro="">
      <cdr:nvCxnSpPr>
        <cdr:cNvPr id="12" name="Straight Arrow Connector 11">
          <a:extLst xmlns:a="http://schemas.openxmlformats.org/drawingml/2006/main">
            <a:ext uri="{FF2B5EF4-FFF2-40B4-BE49-F238E27FC236}">
              <a16:creationId xmlns:a16="http://schemas.microsoft.com/office/drawing/2014/main" id="{03052A88-FD5B-4EE6-94E7-D636E00D09BC}"/>
            </a:ext>
          </a:extLst>
        </cdr:cNvPr>
        <cdr:cNvCxnSpPr/>
      </cdr:nvCxnSpPr>
      <cdr:spPr>
        <a:xfrm xmlns:a="http://schemas.openxmlformats.org/drawingml/2006/main">
          <a:off x="6884873" y="5130818"/>
          <a:ext cx="0" cy="5256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headEnd type="none" w="med" len="me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rgbClr val="FF0000"/>
          </a:solidFill>
          <a:headEnd type="none" w="med" len="med"/>
          <a:tailEnd type="triangl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8"/>
  <sheetViews>
    <sheetView zoomScale="70" zoomScaleNormal="70" workbookViewId="0">
      <selection activeCell="C35" sqref="C35"/>
    </sheetView>
  </sheetViews>
  <sheetFormatPr defaultRowHeight="15" x14ac:dyDescent="0.25"/>
  <cols>
    <col min="1" max="1" width="22" style="1" customWidth="1"/>
    <col min="2" max="2" width="23" style="2" customWidth="1"/>
    <col min="3" max="3" width="26.85546875" customWidth="1"/>
    <col min="4" max="4" width="30.42578125" customWidth="1"/>
    <col min="5" max="5" width="5" customWidth="1"/>
    <col min="6" max="6" width="31.5703125" customWidth="1"/>
    <col min="7" max="7" width="58.5703125" customWidth="1"/>
  </cols>
  <sheetData>
    <row r="1" spans="1:7" ht="63" customHeight="1" x14ac:dyDescent="0.25">
      <c r="A1" s="41" t="s">
        <v>59</v>
      </c>
      <c r="B1" s="42" t="s">
        <v>60</v>
      </c>
      <c r="C1" s="43" t="s">
        <v>117</v>
      </c>
      <c r="D1" s="44" t="s">
        <v>118</v>
      </c>
      <c r="F1" s="107" t="s">
        <v>86</v>
      </c>
      <c r="G1" s="107"/>
    </row>
    <row r="2" spans="1:7" ht="15" customHeight="1" x14ac:dyDescent="0.25">
      <c r="A2" s="3" t="s">
        <v>61</v>
      </c>
      <c r="B2" s="5">
        <v>125</v>
      </c>
      <c r="C2" s="8"/>
      <c r="D2" s="10"/>
      <c r="F2" s="108" t="s">
        <v>88</v>
      </c>
      <c r="G2" s="103"/>
    </row>
    <row r="3" spans="1:7" ht="15" customHeight="1" x14ac:dyDescent="0.25">
      <c r="A3" s="3" t="s">
        <v>62</v>
      </c>
      <c r="B3" s="5">
        <v>106</v>
      </c>
      <c r="C3" s="8"/>
      <c r="D3" s="10"/>
      <c r="F3" s="108"/>
      <c r="G3" s="103"/>
    </row>
    <row r="4" spans="1:7" ht="15" customHeight="1" x14ac:dyDescent="0.25">
      <c r="A4" s="3" t="s">
        <v>63</v>
      </c>
      <c r="B4" s="5">
        <v>100</v>
      </c>
      <c r="C4" s="8"/>
      <c r="D4" s="10"/>
      <c r="F4" s="108"/>
      <c r="G4" s="103"/>
    </row>
    <row r="5" spans="1:7" ht="15" customHeight="1" x14ac:dyDescent="0.25">
      <c r="A5" s="3" t="s">
        <v>64</v>
      </c>
      <c r="B5" s="5">
        <v>90</v>
      </c>
      <c r="C5" s="8"/>
      <c r="D5" s="10"/>
      <c r="F5" s="108"/>
      <c r="G5" s="103"/>
    </row>
    <row r="6" spans="1:7" ht="15" customHeight="1" x14ac:dyDescent="0.25">
      <c r="A6" s="3" t="s">
        <v>65</v>
      </c>
      <c r="B6" s="5">
        <v>75</v>
      </c>
      <c r="C6" s="8"/>
      <c r="D6" s="10"/>
      <c r="F6" s="108" t="s">
        <v>89</v>
      </c>
      <c r="G6" s="103"/>
    </row>
    <row r="7" spans="1:7" ht="15" customHeight="1" x14ac:dyDescent="0.25">
      <c r="A7" s="3" t="s">
        <v>66</v>
      </c>
      <c r="B7" s="5">
        <v>63</v>
      </c>
      <c r="C7" s="8"/>
      <c r="D7" s="10"/>
      <c r="F7" s="108"/>
      <c r="G7" s="103"/>
    </row>
    <row r="8" spans="1:7" ht="15" customHeight="1" x14ac:dyDescent="0.25">
      <c r="A8" s="3" t="s">
        <v>67</v>
      </c>
      <c r="B8" s="5">
        <v>53</v>
      </c>
      <c r="C8" s="8"/>
      <c r="D8" s="10"/>
      <c r="F8" s="108"/>
      <c r="G8" s="103"/>
    </row>
    <row r="9" spans="1:7" ht="15" customHeight="1" x14ac:dyDescent="0.25">
      <c r="A9" s="3" t="s">
        <v>68</v>
      </c>
      <c r="B9" s="5">
        <v>50</v>
      </c>
      <c r="C9" s="8"/>
      <c r="D9" s="10"/>
      <c r="F9" s="108"/>
      <c r="G9" s="103"/>
    </row>
    <row r="10" spans="1:7" ht="15" customHeight="1" x14ac:dyDescent="0.25">
      <c r="A10" s="3" t="s">
        <v>69</v>
      </c>
      <c r="B10" s="5">
        <v>45</v>
      </c>
      <c r="C10" s="8"/>
      <c r="D10" s="10"/>
      <c r="F10" s="108" t="s">
        <v>90</v>
      </c>
      <c r="G10" s="103"/>
    </row>
    <row r="11" spans="1:7" ht="15" customHeight="1" x14ac:dyDescent="0.25">
      <c r="A11" s="3" t="s">
        <v>70</v>
      </c>
      <c r="B11" s="5">
        <v>37.5</v>
      </c>
      <c r="C11" s="8"/>
      <c r="D11" s="10"/>
      <c r="F11" s="108"/>
      <c r="G11" s="103"/>
    </row>
    <row r="12" spans="1:7" ht="15" customHeight="1" x14ac:dyDescent="0.25">
      <c r="A12" s="3" t="s">
        <v>71</v>
      </c>
      <c r="B12" s="5">
        <v>31.5</v>
      </c>
      <c r="C12" s="8"/>
      <c r="D12" s="10"/>
      <c r="F12" s="108"/>
      <c r="G12" s="103"/>
    </row>
    <row r="13" spans="1:7" ht="15" customHeight="1" x14ac:dyDescent="0.25">
      <c r="A13" s="3" t="s">
        <v>72</v>
      </c>
      <c r="B13" s="5">
        <v>26.5</v>
      </c>
      <c r="C13" s="8"/>
      <c r="D13" s="10"/>
      <c r="F13" s="108"/>
      <c r="G13" s="103"/>
    </row>
    <row r="14" spans="1:7" ht="15" customHeight="1" x14ac:dyDescent="0.25">
      <c r="A14" s="4" t="s">
        <v>73</v>
      </c>
      <c r="B14" s="5">
        <v>25</v>
      </c>
      <c r="C14" s="8"/>
      <c r="D14" s="10"/>
      <c r="F14" s="100" t="s">
        <v>124</v>
      </c>
      <c r="G14" s="103"/>
    </row>
    <row r="15" spans="1:7" ht="15" customHeight="1" x14ac:dyDescent="0.25">
      <c r="A15" s="4" t="s">
        <v>74</v>
      </c>
      <c r="B15" s="5">
        <v>22.4</v>
      </c>
      <c r="C15" s="8"/>
      <c r="D15" s="10"/>
      <c r="F15" s="101"/>
      <c r="G15" s="103"/>
    </row>
    <row r="16" spans="1:7" ht="15" customHeight="1" x14ac:dyDescent="0.25">
      <c r="A16" s="4" t="s">
        <v>75</v>
      </c>
      <c r="B16" s="5">
        <v>19</v>
      </c>
      <c r="C16" s="8"/>
      <c r="D16" s="10"/>
      <c r="F16" s="101"/>
      <c r="G16" s="103"/>
    </row>
    <row r="17" spans="1:7" ht="15" customHeight="1" x14ac:dyDescent="0.25">
      <c r="A17" s="4" t="s">
        <v>76</v>
      </c>
      <c r="B17" s="5">
        <v>16</v>
      </c>
      <c r="C17" s="8"/>
      <c r="D17" s="10"/>
      <c r="F17" s="102"/>
      <c r="G17" s="103"/>
    </row>
    <row r="18" spans="1:7" ht="15" customHeight="1" x14ac:dyDescent="0.25">
      <c r="A18" s="4" t="s">
        <v>77</v>
      </c>
      <c r="B18" s="5">
        <v>13.2</v>
      </c>
      <c r="C18" s="8"/>
      <c r="D18" s="10"/>
      <c r="F18" s="100" t="s">
        <v>91</v>
      </c>
      <c r="G18" s="103"/>
    </row>
    <row r="19" spans="1:7" ht="15" customHeight="1" x14ac:dyDescent="0.25">
      <c r="A19" s="4" t="s">
        <v>78</v>
      </c>
      <c r="B19" s="5">
        <v>12.5</v>
      </c>
      <c r="C19" s="8"/>
      <c r="D19" s="10"/>
      <c r="F19" s="101"/>
      <c r="G19" s="103"/>
    </row>
    <row r="20" spans="1:7" ht="15" customHeight="1" x14ac:dyDescent="0.25">
      <c r="A20" s="4" t="s">
        <v>79</v>
      </c>
      <c r="B20" s="5">
        <v>11.2</v>
      </c>
      <c r="C20" s="8"/>
      <c r="D20" s="10"/>
      <c r="F20" s="101"/>
      <c r="G20" s="103"/>
    </row>
    <row r="21" spans="1:7" x14ac:dyDescent="0.25">
      <c r="A21" s="4" t="s">
        <v>80</v>
      </c>
      <c r="B21" s="5">
        <v>9.5</v>
      </c>
      <c r="C21" s="8"/>
      <c r="D21" s="10"/>
      <c r="F21" s="102"/>
      <c r="G21" s="103"/>
    </row>
    <row r="22" spans="1:7" ht="15" customHeight="1" x14ac:dyDescent="0.25">
      <c r="A22" s="4" t="s">
        <v>81</v>
      </c>
      <c r="B22" s="5">
        <v>8</v>
      </c>
      <c r="C22" s="8"/>
      <c r="D22" s="10"/>
      <c r="F22" s="100" t="s">
        <v>92</v>
      </c>
      <c r="G22" s="104"/>
    </row>
    <row r="23" spans="1:7" x14ac:dyDescent="0.25">
      <c r="A23" s="4" t="s">
        <v>82</v>
      </c>
      <c r="B23" s="5">
        <v>6.7</v>
      </c>
      <c r="C23" s="8"/>
      <c r="D23" s="10"/>
      <c r="F23" s="101"/>
      <c r="G23" s="105"/>
    </row>
    <row r="24" spans="1:7" x14ac:dyDescent="0.25">
      <c r="A24" s="4" t="s">
        <v>83</v>
      </c>
      <c r="B24" s="5">
        <v>6.3</v>
      </c>
      <c r="C24" s="8"/>
      <c r="D24" s="10"/>
      <c r="F24" s="101"/>
      <c r="G24" s="105"/>
    </row>
    <row r="25" spans="1:7" x14ac:dyDescent="0.25">
      <c r="A25" s="4" t="s">
        <v>12</v>
      </c>
      <c r="B25" s="5">
        <v>5.6</v>
      </c>
      <c r="C25" s="8"/>
      <c r="D25" s="10"/>
      <c r="F25" s="102"/>
      <c r="G25" s="106"/>
    </row>
    <row r="26" spans="1:7" ht="15" customHeight="1" x14ac:dyDescent="0.25">
      <c r="A26" s="4" t="s">
        <v>13</v>
      </c>
      <c r="B26" s="5">
        <v>4.75</v>
      </c>
      <c r="C26" s="8"/>
      <c r="D26" s="10"/>
      <c r="F26" s="109" t="s">
        <v>125</v>
      </c>
      <c r="G26" s="104"/>
    </row>
    <row r="27" spans="1:7" x14ac:dyDescent="0.25">
      <c r="A27" s="4" t="s">
        <v>14</v>
      </c>
      <c r="B27" s="5">
        <v>4</v>
      </c>
      <c r="C27" s="8"/>
      <c r="D27" s="10"/>
      <c r="F27" s="110"/>
      <c r="G27" s="105"/>
    </row>
    <row r="28" spans="1:7" x14ac:dyDescent="0.25">
      <c r="A28" s="4" t="s">
        <v>15</v>
      </c>
      <c r="B28" s="5">
        <v>3.35</v>
      </c>
      <c r="C28" s="8"/>
      <c r="D28" s="10"/>
      <c r="F28" s="110"/>
      <c r="G28" s="105"/>
    </row>
    <row r="29" spans="1:7" x14ac:dyDescent="0.25">
      <c r="A29" s="4" t="s">
        <v>16</v>
      </c>
      <c r="B29" s="5">
        <v>2.8</v>
      </c>
      <c r="C29" s="8"/>
      <c r="D29" s="10"/>
      <c r="F29" s="111"/>
      <c r="G29" s="106"/>
    </row>
    <row r="30" spans="1:7" ht="15" customHeight="1" x14ac:dyDescent="0.25">
      <c r="A30" s="4" t="s">
        <v>17</v>
      </c>
      <c r="B30" s="5">
        <v>2.36</v>
      </c>
      <c r="C30" s="8"/>
      <c r="D30" s="10"/>
      <c r="F30" s="109" t="s">
        <v>126</v>
      </c>
      <c r="G30" s="104"/>
    </row>
    <row r="31" spans="1:7" x14ac:dyDescent="0.25">
      <c r="A31" s="4" t="s">
        <v>18</v>
      </c>
      <c r="B31" s="5">
        <v>2</v>
      </c>
      <c r="C31" s="8"/>
      <c r="D31" s="10"/>
      <c r="F31" s="110"/>
      <c r="G31" s="105"/>
    </row>
    <row r="32" spans="1:7" x14ac:dyDescent="0.25">
      <c r="A32" s="4" t="s">
        <v>19</v>
      </c>
      <c r="B32" s="5">
        <v>1.7</v>
      </c>
      <c r="C32" s="8"/>
      <c r="D32" s="10"/>
      <c r="F32" s="110"/>
      <c r="G32" s="105"/>
    </row>
    <row r="33" spans="1:7" x14ac:dyDescent="0.25">
      <c r="A33" s="4" t="s">
        <v>20</v>
      </c>
      <c r="B33" s="5">
        <v>1.4</v>
      </c>
      <c r="C33" s="8"/>
      <c r="D33" s="10"/>
      <c r="F33" s="111"/>
      <c r="G33" s="106"/>
    </row>
    <row r="34" spans="1:7" x14ac:dyDescent="0.25">
      <c r="A34" s="4" t="s">
        <v>21</v>
      </c>
      <c r="B34" s="5">
        <v>1.18</v>
      </c>
      <c r="C34" s="8"/>
      <c r="D34" s="10"/>
      <c r="F34" s="109" t="s">
        <v>127</v>
      </c>
      <c r="G34" s="112"/>
    </row>
    <row r="35" spans="1:7" x14ac:dyDescent="0.25">
      <c r="A35" s="4" t="s">
        <v>22</v>
      </c>
      <c r="B35" s="5">
        <v>1</v>
      </c>
      <c r="C35" s="8"/>
      <c r="D35" s="10"/>
      <c r="F35" s="110"/>
      <c r="G35" s="113"/>
    </row>
    <row r="36" spans="1:7" x14ac:dyDescent="0.25">
      <c r="A36" s="4" t="s">
        <v>23</v>
      </c>
      <c r="B36" s="5">
        <v>0.85</v>
      </c>
      <c r="C36" s="8"/>
      <c r="D36" s="10"/>
      <c r="F36" s="110"/>
      <c r="G36" s="113"/>
    </row>
    <row r="37" spans="1:7" x14ac:dyDescent="0.25">
      <c r="A37" s="4" t="s">
        <v>24</v>
      </c>
      <c r="B37" s="5">
        <v>0.71</v>
      </c>
      <c r="C37" s="8"/>
      <c r="D37" s="10"/>
      <c r="F37" s="111"/>
      <c r="G37" s="114"/>
    </row>
    <row r="38" spans="1:7" x14ac:dyDescent="0.25">
      <c r="A38" s="4" t="s">
        <v>25</v>
      </c>
      <c r="B38" s="5">
        <v>0.6</v>
      </c>
      <c r="C38" s="8"/>
      <c r="D38" s="10"/>
      <c r="F38" s="118" t="s">
        <v>93</v>
      </c>
      <c r="G38" s="112"/>
    </row>
    <row r="39" spans="1:7" x14ac:dyDescent="0.25">
      <c r="A39" s="4" t="s">
        <v>26</v>
      </c>
      <c r="B39" s="5">
        <v>0.5</v>
      </c>
      <c r="C39" s="8"/>
      <c r="D39" s="10"/>
      <c r="F39" s="119"/>
      <c r="G39" s="113"/>
    </row>
    <row r="40" spans="1:7" x14ac:dyDescent="0.25">
      <c r="A40" s="6" t="s">
        <v>27</v>
      </c>
      <c r="B40" s="5">
        <v>0.42499999999999999</v>
      </c>
      <c r="C40" s="8"/>
      <c r="D40" s="10"/>
      <c r="F40" s="119"/>
      <c r="G40" s="113"/>
    </row>
    <row r="41" spans="1:7" x14ac:dyDescent="0.25">
      <c r="A41" s="6" t="s">
        <v>28</v>
      </c>
      <c r="B41" s="5">
        <v>0.35499999999999998</v>
      </c>
      <c r="C41" s="8"/>
      <c r="D41" s="10"/>
      <c r="F41" s="120"/>
      <c r="G41" s="114"/>
    </row>
    <row r="42" spans="1:7" x14ac:dyDescent="0.25">
      <c r="A42" s="6" t="s">
        <v>29</v>
      </c>
      <c r="B42" s="5">
        <v>0.3</v>
      </c>
      <c r="C42" s="8"/>
      <c r="D42" s="10"/>
      <c r="F42" s="118" t="s">
        <v>94</v>
      </c>
      <c r="G42" s="115"/>
    </row>
    <row r="43" spans="1:7" x14ac:dyDescent="0.25">
      <c r="A43" s="6" t="s">
        <v>30</v>
      </c>
      <c r="B43" s="5">
        <v>0.25</v>
      </c>
      <c r="C43" s="8"/>
      <c r="D43" s="10"/>
      <c r="F43" s="119"/>
      <c r="G43" s="116"/>
    </row>
    <row r="44" spans="1:7" x14ac:dyDescent="0.25">
      <c r="A44" s="6" t="s">
        <v>31</v>
      </c>
      <c r="B44" s="5">
        <v>0.21199999999999999</v>
      </c>
      <c r="C44" s="8"/>
      <c r="D44" s="10"/>
      <c r="F44" s="119"/>
      <c r="G44" s="116"/>
    </row>
    <row r="45" spans="1:7" x14ac:dyDescent="0.25">
      <c r="A45" s="6" t="s">
        <v>32</v>
      </c>
      <c r="B45" s="5">
        <v>0.18</v>
      </c>
      <c r="C45" s="8"/>
      <c r="D45" s="10"/>
      <c r="F45" s="120"/>
      <c r="G45" s="117"/>
    </row>
    <row r="46" spans="1:7" x14ac:dyDescent="0.25">
      <c r="A46" s="6" t="s">
        <v>33</v>
      </c>
      <c r="B46" s="5">
        <v>0.15</v>
      </c>
      <c r="C46" s="8"/>
      <c r="D46" s="10"/>
      <c r="F46" s="109" t="s">
        <v>95</v>
      </c>
      <c r="G46" s="112"/>
    </row>
    <row r="47" spans="1:7" x14ac:dyDescent="0.25">
      <c r="A47" s="6" t="s">
        <v>34</v>
      </c>
      <c r="B47" s="5">
        <v>0.125</v>
      </c>
      <c r="C47" s="8"/>
      <c r="D47" s="10"/>
      <c r="F47" s="110"/>
      <c r="G47" s="113"/>
    </row>
    <row r="48" spans="1:7" x14ac:dyDescent="0.25">
      <c r="A48" s="6" t="s">
        <v>35</v>
      </c>
      <c r="B48" s="5">
        <v>0.106</v>
      </c>
      <c r="C48" s="8"/>
      <c r="D48" s="10"/>
      <c r="F48" s="110"/>
      <c r="G48" s="113"/>
    </row>
    <row r="49" spans="1:7" x14ac:dyDescent="0.25">
      <c r="A49" s="6" t="s">
        <v>36</v>
      </c>
      <c r="B49" s="5">
        <v>0.09</v>
      </c>
      <c r="C49" s="8"/>
      <c r="D49" s="10"/>
      <c r="F49" s="111"/>
      <c r="G49" s="114"/>
    </row>
    <row r="50" spans="1:7" x14ac:dyDescent="0.25">
      <c r="A50" s="6" t="s">
        <v>37</v>
      </c>
      <c r="B50" s="5">
        <v>7.4999999999999997E-2</v>
      </c>
      <c r="C50" s="8"/>
      <c r="D50" s="10"/>
      <c r="F50" s="109" t="s">
        <v>96</v>
      </c>
      <c r="G50" s="115"/>
    </row>
    <row r="51" spans="1:7" x14ac:dyDescent="0.25">
      <c r="A51" s="4" t="s">
        <v>84</v>
      </c>
      <c r="B51" s="5" t="s">
        <v>85</v>
      </c>
      <c r="C51" s="8"/>
      <c r="D51" s="10"/>
      <c r="F51" s="110"/>
      <c r="G51" s="116"/>
    </row>
    <row r="52" spans="1:7" x14ac:dyDescent="0.25">
      <c r="A52" s="60"/>
      <c r="B52" s="61"/>
      <c r="C52" s="29"/>
      <c r="D52" s="62"/>
      <c r="F52" s="110"/>
      <c r="G52" s="116"/>
    </row>
    <row r="53" spans="1:7" x14ac:dyDescent="0.25">
      <c r="A53" s="60"/>
      <c r="B53" s="61"/>
      <c r="C53" s="29"/>
      <c r="D53" s="62"/>
      <c r="F53" s="111"/>
      <c r="G53" s="117"/>
    </row>
    <row r="54" spans="1:7" x14ac:dyDescent="0.25">
      <c r="A54" s="60"/>
      <c r="B54" s="61"/>
      <c r="C54" s="29"/>
      <c r="D54" s="62"/>
    </row>
    <row r="55" spans="1:7" x14ac:dyDescent="0.25">
      <c r="A55" s="60"/>
      <c r="B55" s="61"/>
      <c r="C55" s="29"/>
      <c r="D55" s="62"/>
    </row>
    <row r="56" spans="1:7" x14ac:dyDescent="0.25">
      <c r="A56" s="60"/>
      <c r="B56" s="61"/>
      <c r="C56" s="29"/>
      <c r="D56" s="62"/>
    </row>
    <row r="57" spans="1:7" x14ac:dyDescent="0.25">
      <c r="A57" s="60"/>
      <c r="B57" s="61"/>
      <c r="C57" s="29"/>
      <c r="D57" s="62"/>
    </row>
    <row r="58" spans="1:7" x14ac:dyDescent="0.25">
      <c r="A58" s="63"/>
      <c r="B58" s="62"/>
      <c r="C58" s="62"/>
      <c r="D58" s="62"/>
    </row>
  </sheetData>
  <mergeCells count="27">
    <mergeCell ref="F38:F41"/>
    <mergeCell ref="G38:G41"/>
    <mergeCell ref="F26:F29"/>
    <mergeCell ref="G26:G29"/>
    <mergeCell ref="F30:F33"/>
    <mergeCell ref="G30:G33"/>
    <mergeCell ref="F34:F37"/>
    <mergeCell ref="G34:G37"/>
    <mergeCell ref="F46:F49"/>
    <mergeCell ref="G46:G49"/>
    <mergeCell ref="F50:F53"/>
    <mergeCell ref="G50:G53"/>
    <mergeCell ref="F42:F45"/>
    <mergeCell ref="G42:G45"/>
    <mergeCell ref="F18:F21"/>
    <mergeCell ref="G18:G21"/>
    <mergeCell ref="F22:F25"/>
    <mergeCell ref="G22:G25"/>
    <mergeCell ref="F1:G1"/>
    <mergeCell ref="F2:F5"/>
    <mergeCell ref="G2:G5"/>
    <mergeCell ref="F14:F17"/>
    <mergeCell ref="G14:G17"/>
    <mergeCell ref="F6:F9"/>
    <mergeCell ref="G6:G9"/>
    <mergeCell ref="F10:F13"/>
    <mergeCell ref="G10:G13"/>
  </mergeCells>
  <pageMargins left="0.7" right="0.7" top="0.75" bottom="0.75" header="0.3" footer="0.3"/>
  <pageSetup paperSize="9" scale="80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R52"/>
  <sheetViews>
    <sheetView zoomScale="90" zoomScaleNormal="90" workbookViewId="0">
      <pane ySplit="1" topLeftCell="A2" activePane="bottomLeft" state="frozenSplit"/>
      <selection pane="bottomLeft" activeCell="P30" sqref="P30:P31"/>
    </sheetView>
  </sheetViews>
  <sheetFormatPr defaultRowHeight="15" x14ac:dyDescent="0.25"/>
  <cols>
    <col min="1" max="1" width="12.28515625" style="1" customWidth="1"/>
    <col min="2" max="2" width="10.42578125" style="2" customWidth="1"/>
    <col min="3" max="3" width="12.7109375" customWidth="1"/>
    <col min="4" max="4" width="17.42578125" style="9" customWidth="1"/>
    <col min="5" max="5" width="17.85546875" style="7" customWidth="1"/>
    <col min="6" max="6" width="15" customWidth="1"/>
    <col min="7" max="7" width="18.5703125" customWidth="1"/>
    <col min="8" max="8" width="13.42578125" style="7" bestFit="1" customWidth="1"/>
    <col min="9" max="9" width="2.7109375" customWidth="1"/>
    <col min="10" max="10" width="11.85546875" bestFit="1" customWidth="1"/>
    <col min="11" max="11" width="7" customWidth="1"/>
    <col min="12" max="12" width="3" bestFit="1" customWidth="1"/>
    <col min="13" max="13" width="2.5703125" customWidth="1"/>
    <col min="14" max="14" width="6.42578125" bestFit="1" customWidth="1"/>
    <col min="15" max="15" width="15.5703125" customWidth="1"/>
    <col min="18" max="18" width="13.42578125" bestFit="1" customWidth="1"/>
  </cols>
  <sheetData>
    <row r="1" spans="1:15" ht="51" customHeight="1" thickBot="1" x14ac:dyDescent="0.3">
      <c r="A1" s="45" t="s">
        <v>59</v>
      </c>
      <c r="B1" s="46" t="s">
        <v>123</v>
      </c>
      <c r="C1" s="47" t="s">
        <v>117</v>
      </c>
      <c r="D1" s="48" t="s">
        <v>118</v>
      </c>
      <c r="E1" s="49" t="s">
        <v>119</v>
      </c>
      <c r="F1" s="50" t="s">
        <v>120</v>
      </c>
      <c r="G1" s="51" t="s">
        <v>121</v>
      </c>
      <c r="H1" s="52" t="s">
        <v>122</v>
      </c>
      <c r="I1" s="53"/>
      <c r="J1" s="124" t="s">
        <v>111</v>
      </c>
      <c r="K1" s="125"/>
      <c r="L1" s="126"/>
      <c r="M1" s="53"/>
      <c r="N1" s="54" t="s">
        <v>116</v>
      </c>
      <c r="O1" s="54" t="s">
        <v>122</v>
      </c>
    </row>
    <row r="2" spans="1:15" x14ac:dyDescent="0.25">
      <c r="A2" s="3" t="s">
        <v>0</v>
      </c>
      <c r="B2" s="5">
        <v>125</v>
      </c>
      <c r="C2" s="8"/>
      <c r="D2" s="12"/>
      <c r="E2" s="13" t="str">
        <f t="shared" ref="E2:E51" si="0">IF(D2="","",D2-C2)</f>
        <v/>
      </c>
      <c r="F2" s="64" t="str">
        <f>IF(E2="","",E2/$P$25)</f>
        <v/>
      </c>
      <c r="G2" s="65" t="str">
        <f>IF(F2="","",F2)</f>
        <v/>
      </c>
      <c r="H2" s="68" t="str">
        <f>IF(G2="","",1-G2)</f>
        <v/>
      </c>
      <c r="J2" s="127" t="s">
        <v>108</v>
      </c>
      <c r="K2" s="38">
        <v>350</v>
      </c>
      <c r="L2" s="39">
        <v>10</v>
      </c>
      <c r="N2" s="26">
        <v>4.75</v>
      </c>
      <c r="O2" s="26">
        <v>100</v>
      </c>
    </row>
    <row r="3" spans="1:15" ht="27.75" customHeight="1" x14ac:dyDescent="0.25">
      <c r="A3" s="37" t="s">
        <v>1</v>
      </c>
      <c r="B3" s="5">
        <v>106</v>
      </c>
      <c r="C3" s="8"/>
      <c r="D3" s="12"/>
      <c r="E3" s="13" t="str">
        <f t="shared" si="0"/>
        <v/>
      </c>
      <c r="F3" s="64" t="str">
        <f t="shared" ref="F3:F50" si="1">IF(E3="","",E3/$P$25)</f>
        <v/>
      </c>
      <c r="G3" s="66" t="str">
        <f>IF(F3="","",SUM(($F$2:F3)))</f>
        <v/>
      </c>
      <c r="H3" s="68" t="str">
        <f t="shared" ref="H3:H50" si="2">IF(G3="","",1-G3)</f>
        <v/>
      </c>
      <c r="J3" s="128"/>
      <c r="K3" s="32">
        <v>300</v>
      </c>
      <c r="L3" s="40">
        <v>10</v>
      </c>
      <c r="N3" s="26">
        <v>2.36</v>
      </c>
      <c r="O3" s="26">
        <v>100</v>
      </c>
    </row>
    <row r="4" spans="1:15" ht="29.25" customHeight="1" x14ac:dyDescent="0.25">
      <c r="A4" s="3" t="s">
        <v>2</v>
      </c>
      <c r="B4" s="5">
        <v>100</v>
      </c>
      <c r="C4" s="8"/>
      <c r="D4" s="12"/>
      <c r="E4" s="13" t="str">
        <f t="shared" si="0"/>
        <v/>
      </c>
      <c r="F4" s="64" t="str">
        <f t="shared" si="1"/>
        <v/>
      </c>
      <c r="G4" s="66" t="str">
        <f>IF(F4="","",SUM(($F$2:F4)))</f>
        <v/>
      </c>
      <c r="H4" s="68" t="str">
        <f t="shared" si="2"/>
        <v/>
      </c>
      <c r="J4" s="129" t="s">
        <v>109</v>
      </c>
      <c r="K4" s="33">
        <v>300</v>
      </c>
      <c r="L4" s="27">
        <v>10</v>
      </c>
      <c r="N4" s="26">
        <v>0.85</v>
      </c>
      <c r="O4" s="26">
        <v>74.8</v>
      </c>
    </row>
    <row r="5" spans="1:15" ht="15" customHeight="1" x14ac:dyDescent="0.25">
      <c r="A5" s="3" t="s">
        <v>40</v>
      </c>
      <c r="B5" s="5">
        <v>90</v>
      </c>
      <c r="C5" s="8"/>
      <c r="D5" s="12"/>
      <c r="E5" s="55" t="str">
        <f t="shared" si="0"/>
        <v/>
      </c>
      <c r="F5" s="64" t="str">
        <f t="shared" si="1"/>
        <v/>
      </c>
      <c r="G5" s="67" t="str">
        <f>IF(F5="","",SUM(($F$2:F5)))</f>
        <v/>
      </c>
      <c r="H5" s="68" t="str">
        <f t="shared" si="2"/>
        <v/>
      </c>
      <c r="J5" s="130"/>
      <c r="K5" s="34">
        <v>75</v>
      </c>
      <c r="L5" s="28">
        <v>10</v>
      </c>
      <c r="N5" s="26">
        <v>0.42499999999999999</v>
      </c>
      <c r="O5" s="26">
        <v>54.2</v>
      </c>
    </row>
    <row r="6" spans="1:15" ht="15" customHeight="1" x14ac:dyDescent="0.25">
      <c r="A6" s="3" t="s">
        <v>3</v>
      </c>
      <c r="B6" s="5">
        <v>75</v>
      </c>
      <c r="C6" s="8"/>
      <c r="D6" s="12"/>
      <c r="E6" s="55" t="str">
        <f t="shared" si="0"/>
        <v/>
      </c>
      <c r="F6" s="64" t="str">
        <f t="shared" si="1"/>
        <v/>
      </c>
      <c r="G6" s="67" t="str">
        <f>IF(F6="","",SUM(($F$2:F6)))</f>
        <v/>
      </c>
      <c r="H6" s="68" t="str">
        <f t="shared" si="2"/>
        <v/>
      </c>
      <c r="J6" s="122" t="s">
        <v>110</v>
      </c>
      <c r="K6" s="35">
        <v>75</v>
      </c>
      <c r="L6" s="27">
        <v>10</v>
      </c>
      <c r="N6" s="26">
        <v>0.15</v>
      </c>
      <c r="O6" s="26">
        <v>33.799999999999997</v>
      </c>
    </row>
    <row r="7" spans="1:15" ht="15" customHeight="1" x14ac:dyDescent="0.25">
      <c r="A7" s="3" t="s">
        <v>41</v>
      </c>
      <c r="B7" s="5">
        <v>63</v>
      </c>
      <c r="C7" s="8"/>
      <c r="D7" s="12"/>
      <c r="E7" s="55" t="str">
        <f t="shared" si="0"/>
        <v/>
      </c>
      <c r="F7" s="64" t="str">
        <f t="shared" si="1"/>
        <v/>
      </c>
      <c r="G7" s="67" t="str">
        <f>IF(F7="","",SUM(($F$2:F7)))</f>
        <v/>
      </c>
      <c r="H7" s="68" t="str">
        <f t="shared" si="2"/>
        <v/>
      </c>
      <c r="J7" s="123"/>
      <c r="K7" s="36">
        <v>19</v>
      </c>
      <c r="L7" s="28">
        <v>10</v>
      </c>
      <c r="N7" s="26">
        <v>7.4999999999999997E-2</v>
      </c>
      <c r="O7" s="26">
        <v>16.600000000000001</v>
      </c>
    </row>
    <row r="8" spans="1:15" ht="15" customHeight="1" x14ac:dyDescent="0.25">
      <c r="A8" s="3" t="s">
        <v>4</v>
      </c>
      <c r="B8" s="5">
        <v>53</v>
      </c>
      <c r="C8" s="8"/>
      <c r="D8" s="12"/>
      <c r="E8" s="55" t="str">
        <f t="shared" si="0"/>
        <v/>
      </c>
      <c r="F8" s="64" t="str">
        <f t="shared" si="1"/>
        <v/>
      </c>
      <c r="G8" s="67" t="str">
        <f>IF(F8="","",SUM(($F$2:F8)))</f>
        <v/>
      </c>
      <c r="H8" s="68" t="str">
        <f t="shared" si="2"/>
        <v/>
      </c>
      <c r="J8" s="121" t="s">
        <v>112</v>
      </c>
      <c r="K8" s="29">
        <v>19</v>
      </c>
      <c r="L8" s="40">
        <v>10</v>
      </c>
      <c r="N8" s="26"/>
      <c r="O8" s="26"/>
    </row>
    <row r="9" spans="1:15" ht="15" customHeight="1" x14ac:dyDescent="0.25">
      <c r="A9" s="3" t="s">
        <v>5</v>
      </c>
      <c r="B9" s="5">
        <v>50</v>
      </c>
      <c r="C9" s="8"/>
      <c r="D9" s="12"/>
      <c r="E9" s="55" t="str">
        <f t="shared" si="0"/>
        <v/>
      </c>
      <c r="F9" s="64" t="str">
        <f t="shared" si="1"/>
        <v/>
      </c>
      <c r="G9" s="67" t="str">
        <f>IF(F9="","",SUM(($F$2:F9)))</f>
        <v/>
      </c>
      <c r="H9" s="68" t="str">
        <f t="shared" si="2"/>
        <v/>
      </c>
      <c r="J9" s="121"/>
      <c r="K9" s="29">
        <v>4.75</v>
      </c>
      <c r="L9" s="40">
        <v>10</v>
      </c>
      <c r="N9" s="26"/>
      <c r="O9" s="26"/>
    </row>
    <row r="10" spans="1:15" ht="15" customHeight="1" x14ac:dyDescent="0.25">
      <c r="A10" s="3" t="s">
        <v>42</v>
      </c>
      <c r="B10" s="5">
        <v>45</v>
      </c>
      <c r="C10" s="8"/>
      <c r="D10" s="12"/>
      <c r="E10" s="55" t="str">
        <f t="shared" si="0"/>
        <v/>
      </c>
      <c r="F10" s="64" t="str">
        <f t="shared" si="1"/>
        <v/>
      </c>
      <c r="G10" s="67" t="str">
        <f>IF(F10="","",SUM(($F$2:F10)))</f>
        <v/>
      </c>
      <c r="H10" s="68" t="str">
        <f t="shared" si="2"/>
        <v/>
      </c>
      <c r="J10" s="122" t="s">
        <v>113</v>
      </c>
      <c r="K10" s="35">
        <v>4.75</v>
      </c>
      <c r="L10" s="27">
        <v>10</v>
      </c>
      <c r="N10" s="26"/>
      <c r="O10" s="26"/>
    </row>
    <row r="11" spans="1:15" ht="15" customHeight="1" x14ac:dyDescent="0.25">
      <c r="A11" s="3" t="s">
        <v>43</v>
      </c>
      <c r="B11" s="5">
        <v>37.5</v>
      </c>
      <c r="C11" s="8"/>
      <c r="D11" s="12"/>
      <c r="E11" s="55" t="str">
        <f t="shared" si="0"/>
        <v/>
      </c>
      <c r="F11" s="64" t="str">
        <f t="shared" si="1"/>
        <v/>
      </c>
      <c r="G11" s="67" t="str">
        <f>IF(F11="","",SUM(($F$2:F11)))</f>
        <v/>
      </c>
      <c r="H11" s="68" t="str">
        <f t="shared" si="2"/>
        <v/>
      </c>
      <c r="J11" s="123"/>
      <c r="K11" s="36">
        <v>2</v>
      </c>
      <c r="L11" s="28">
        <v>10</v>
      </c>
      <c r="N11" s="26"/>
      <c r="O11" s="26"/>
    </row>
    <row r="12" spans="1:15" ht="15" customHeight="1" x14ac:dyDescent="0.25">
      <c r="A12" s="3" t="s">
        <v>44</v>
      </c>
      <c r="B12" s="5">
        <v>31.5</v>
      </c>
      <c r="C12" s="8"/>
      <c r="D12" s="12"/>
      <c r="E12" s="55" t="str">
        <f t="shared" si="0"/>
        <v/>
      </c>
      <c r="F12" s="64" t="str">
        <f t="shared" si="1"/>
        <v/>
      </c>
      <c r="G12" s="67" t="str">
        <f>IF(F12="","",SUM(($F$2:F12)))</f>
        <v/>
      </c>
      <c r="H12" s="68" t="str">
        <f t="shared" si="2"/>
        <v/>
      </c>
      <c r="J12" s="121" t="s">
        <v>114</v>
      </c>
      <c r="K12" s="29">
        <v>2</v>
      </c>
      <c r="L12" s="40">
        <v>10</v>
      </c>
      <c r="N12" s="26"/>
      <c r="O12" s="26"/>
    </row>
    <row r="13" spans="1:15" ht="15" customHeight="1" x14ac:dyDescent="0.25">
      <c r="A13" s="3" t="s">
        <v>6</v>
      </c>
      <c r="B13" s="5">
        <v>26.5</v>
      </c>
      <c r="C13" s="8"/>
      <c r="D13" s="12"/>
      <c r="E13" s="55" t="str">
        <f t="shared" si="0"/>
        <v/>
      </c>
      <c r="F13" s="64" t="str">
        <f t="shared" si="1"/>
        <v/>
      </c>
      <c r="G13" s="67" t="str">
        <f>IF(F13="","",SUM(($F$2:F13)))</f>
        <v/>
      </c>
      <c r="H13" s="68" t="str">
        <f t="shared" si="2"/>
        <v/>
      </c>
      <c r="J13" s="121"/>
      <c r="K13" s="29">
        <v>0.42499999999999999</v>
      </c>
      <c r="L13" s="40">
        <v>10</v>
      </c>
      <c r="N13" s="26"/>
      <c r="O13" s="26"/>
    </row>
    <row r="14" spans="1:15" ht="15" customHeight="1" x14ac:dyDescent="0.25">
      <c r="A14" s="4" t="s">
        <v>7</v>
      </c>
      <c r="B14" s="5">
        <v>25</v>
      </c>
      <c r="C14" s="8"/>
      <c r="D14" s="12"/>
      <c r="E14" s="55" t="str">
        <f t="shared" si="0"/>
        <v/>
      </c>
      <c r="F14" s="64" t="str">
        <f t="shared" si="1"/>
        <v/>
      </c>
      <c r="G14" s="67" t="str">
        <f>IF(F14="","",SUM(($F$2:F14)))</f>
        <v/>
      </c>
      <c r="H14" s="68" t="str">
        <f t="shared" si="2"/>
        <v/>
      </c>
      <c r="J14" s="122" t="s">
        <v>115</v>
      </c>
      <c r="K14" s="35">
        <v>0.42499999999999999</v>
      </c>
      <c r="L14" s="27">
        <v>10</v>
      </c>
      <c r="N14" s="26"/>
      <c r="O14" s="26"/>
    </row>
    <row r="15" spans="1:15" ht="15" customHeight="1" x14ac:dyDescent="0.25">
      <c r="A15" s="4" t="s">
        <v>45</v>
      </c>
      <c r="B15" s="5">
        <v>22.4</v>
      </c>
      <c r="C15" s="8"/>
      <c r="D15" s="12"/>
      <c r="E15" s="55" t="str">
        <f t="shared" si="0"/>
        <v/>
      </c>
      <c r="F15" s="64" t="str">
        <f t="shared" si="1"/>
        <v/>
      </c>
      <c r="G15" s="67" t="str">
        <f>IF(F15="","",SUM(($F$2:F15)))</f>
        <v/>
      </c>
      <c r="H15" s="68" t="str">
        <f t="shared" si="2"/>
        <v/>
      </c>
      <c r="J15" s="123"/>
      <c r="K15" s="36">
        <v>7.4999999999999997E-2</v>
      </c>
      <c r="L15" s="28">
        <v>10</v>
      </c>
      <c r="N15" s="26"/>
      <c r="O15" s="26"/>
    </row>
    <row r="16" spans="1:15" ht="15" customHeight="1" x14ac:dyDescent="0.25">
      <c r="A16" s="4" t="s">
        <v>46</v>
      </c>
      <c r="B16" s="5">
        <v>19</v>
      </c>
      <c r="C16" s="8"/>
      <c r="D16" s="12"/>
      <c r="E16" s="55" t="str">
        <f t="shared" si="0"/>
        <v/>
      </c>
      <c r="F16" s="64" t="str">
        <f t="shared" si="1"/>
        <v/>
      </c>
      <c r="G16" s="67" t="str">
        <f>IF(F16="","",SUM(($F$2:F16)))</f>
        <v/>
      </c>
      <c r="H16" s="68" t="str">
        <f t="shared" si="2"/>
        <v/>
      </c>
    </row>
    <row r="17" spans="1:18" ht="15" customHeight="1" x14ac:dyDescent="0.25">
      <c r="A17" s="4" t="s">
        <v>47</v>
      </c>
      <c r="B17" s="5">
        <v>16</v>
      </c>
      <c r="C17" s="8"/>
      <c r="D17" s="12"/>
      <c r="E17" s="55" t="str">
        <f t="shared" si="0"/>
        <v/>
      </c>
      <c r="F17" s="64" t="str">
        <f t="shared" si="1"/>
        <v/>
      </c>
      <c r="G17" s="67" t="str">
        <f>IF(F17="","",SUM(($F$2:F17)))</f>
        <v/>
      </c>
      <c r="H17" s="68" t="str">
        <f t="shared" si="2"/>
        <v/>
      </c>
    </row>
    <row r="18" spans="1:18" ht="15" customHeight="1" x14ac:dyDescent="0.25">
      <c r="A18" s="4" t="s">
        <v>8</v>
      </c>
      <c r="B18" s="5">
        <v>13.2</v>
      </c>
      <c r="C18" s="8"/>
      <c r="D18" s="12"/>
      <c r="E18" s="55" t="str">
        <f t="shared" si="0"/>
        <v/>
      </c>
      <c r="F18" s="64" t="str">
        <f t="shared" si="1"/>
        <v/>
      </c>
      <c r="G18" s="67" t="str">
        <f>IF(F18="","",SUM(($F$2:F18)))</f>
        <v/>
      </c>
      <c r="H18" s="68" t="str">
        <f t="shared" si="2"/>
        <v/>
      </c>
    </row>
    <row r="19" spans="1:18" ht="15" customHeight="1" x14ac:dyDescent="0.25">
      <c r="A19" s="4" t="s">
        <v>48</v>
      </c>
      <c r="B19" s="5">
        <v>12.5</v>
      </c>
      <c r="C19" s="8"/>
      <c r="D19" s="12"/>
      <c r="E19" s="55" t="str">
        <f t="shared" si="0"/>
        <v/>
      </c>
      <c r="F19" s="64" t="str">
        <f t="shared" si="1"/>
        <v/>
      </c>
      <c r="G19" s="67" t="str">
        <f>IF(F19="","",SUM(($F$2:F19)))</f>
        <v/>
      </c>
      <c r="H19" s="68" t="str">
        <f t="shared" si="2"/>
        <v/>
      </c>
    </row>
    <row r="20" spans="1:18" ht="15" customHeight="1" x14ac:dyDescent="0.25">
      <c r="A20" s="4" t="s">
        <v>9</v>
      </c>
      <c r="B20" s="5">
        <v>11.2</v>
      </c>
      <c r="C20" s="8"/>
      <c r="D20" s="12"/>
      <c r="E20" s="55" t="str">
        <f t="shared" si="0"/>
        <v/>
      </c>
      <c r="F20" s="64" t="str">
        <f t="shared" si="1"/>
        <v/>
      </c>
      <c r="G20" s="67" t="str">
        <f>IF(F20="","",SUM(($F$2:F20)))</f>
        <v/>
      </c>
      <c r="H20" s="68" t="str">
        <f t="shared" si="2"/>
        <v/>
      </c>
    </row>
    <row r="21" spans="1:18" ht="15.75" customHeight="1" x14ac:dyDescent="0.25">
      <c r="A21" s="4" t="s">
        <v>49</v>
      </c>
      <c r="B21" s="5">
        <v>9.5</v>
      </c>
      <c r="C21" s="8"/>
      <c r="D21" s="12"/>
      <c r="E21" s="55" t="str">
        <f t="shared" si="0"/>
        <v/>
      </c>
      <c r="F21" s="64" t="str">
        <f t="shared" si="1"/>
        <v/>
      </c>
      <c r="G21" s="67" t="str">
        <f>IF(F21="","",SUM(($F$2:F21)))</f>
        <v/>
      </c>
      <c r="H21" s="68" t="str">
        <f t="shared" si="2"/>
        <v/>
      </c>
      <c r="J21" s="131" t="s">
        <v>125</v>
      </c>
      <c r="K21" s="131"/>
      <c r="L21" s="131"/>
      <c r="M21" s="131"/>
      <c r="N21" s="131"/>
      <c r="O21" s="131"/>
      <c r="P21" s="132">
        <v>420</v>
      </c>
      <c r="Q21" s="132" t="s">
        <v>129</v>
      </c>
      <c r="R21" s="134">
        <f>P21/$P$25</f>
        <v>0.84</v>
      </c>
    </row>
    <row r="22" spans="1:18" x14ac:dyDescent="0.25">
      <c r="A22" s="4" t="s">
        <v>10</v>
      </c>
      <c r="B22" s="5">
        <v>8</v>
      </c>
      <c r="C22" s="8"/>
      <c r="D22" s="12"/>
      <c r="E22" s="55" t="str">
        <f t="shared" si="0"/>
        <v/>
      </c>
      <c r="F22" s="64" t="str">
        <f t="shared" si="1"/>
        <v/>
      </c>
      <c r="G22" s="67" t="str">
        <f>IF(F22="","",SUM(($F$2:F22)))</f>
        <v/>
      </c>
      <c r="H22" s="68" t="str">
        <f t="shared" si="2"/>
        <v/>
      </c>
      <c r="J22" s="131"/>
      <c r="K22" s="131"/>
      <c r="L22" s="131"/>
      <c r="M22" s="131"/>
      <c r="N22" s="131"/>
      <c r="O22" s="131"/>
      <c r="P22" s="132"/>
      <c r="Q22" s="132"/>
      <c r="R22" s="134"/>
    </row>
    <row r="23" spans="1:18" ht="15" customHeight="1" x14ac:dyDescent="0.25">
      <c r="A23" s="4" t="s">
        <v>11</v>
      </c>
      <c r="B23" s="5">
        <v>6.7</v>
      </c>
      <c r="C23" s="8"/>
      <c r="D23" s="12"/>
      <c r="E23" s="55" t="str">
        <f t="shared" si="0"/>
        <v/>
      </c>
      <c r="F23" s="64" t="str">
        <f t="shared" si="1"/>
        <v/>
      </c>
      <c r="G23" s="67" t="str">
        <f>IF(F23="","",SUM(($F$2:F23)))</f>
        <v/>
      </c>
      <c r="H23" s="68" t="str">
        <f t="shared" si="2"/>
        <v/>
      </c>
      <c r="J23" s="131" t="s">
        <v>128</v>
      </c>
      <c r="K23" s="131"/>
      <c r="L23" s="131"/>
      <c r="M23" s="131"/>
      <c r="N23" s="131"/>
      <c r="O23" s="131"/>
      <c r="P23" s="133">
        <v>80</v>
      </c>
      <c r="Q23" s="133" t="s">
        <v>129</v>
      </c>
      <c r="R23" s="135">
        <f>P23/$P$25</f>
        <v>0.16</v>
      </c>
    </row>
    <row r="24" spans="1:18" x14ac:dyDescent="0.25">
      <c r="A24" s="4" t="s">
        <v>50</v>
      </c>
      <c r="B24" s="5">
        <v>6.3</v>
      </c>
      <c r="C24" s="8"/>
      <c r="D24" s="12"/>
      <c r="E24" s="55" t="str">
        <f t="shared" si="0"/>
        <v/>
      </c>
      <c r="F24" s="64" t="str">
        <f t="shared" si="1"/>
        <v/>
      </c>
      <c r="G24" s="67" t="str">
        <f>IF(F24="","",SUM(($F$2:F24)))</f>
        <v/>
      </c>
      <c r="H24" s="68" t="str">
        <f t="shared" si="2"/>
        <v/>
      </c>
      <c r="J24" s="131"/>
      <c r="K24" s="131"/>
      <c r="L24" s="131"/>
      <c r="M24" s="131"/>
      <c r="N24" s="131"/>
      <c r="O24" s="131"/>
      <c r="P24" s="133"/>
      <c r="Q24" s="133"/>
      <c r="R24" s="135"/>
    </row>
    <row r="25" spans="1:18" x14ac:dyDescent="0.25">
      <c r="A25" s="4" t="s">
        <v>12</v>
      </c>
      <c r="B25" s="5">
        <v>5.6</v>
      </c>
      <c r="C25" s="8"/>
      <c r="D25" s="12"/>
      <c r="E25" s="55" t="str">
        <f t="shared" si="0"/>
        <v/>
      </c>
      <c r="F25" s="64" t="str">
        <f t="shared" si="1"/>
        <v/>
      </c>
      <c r="G25" s="67" t="str">
        <f>IF(F25="","",SUM(($F$2:F25)))</f>
        <v/>
      </c>
      <c r="H25" s="68" t="str">
        <f t="shared" si="2"/>
        <v/>
      </c>
      <c r="J25" s="131" t="s">
        <v>127</v>
      </c>
      <c r="K25" s="131"/>
      <c r="L25" s="131"/>
      <c r="M25" s="131"/>
      <c r="N25" s="131"/>
      <c r="O25" s="131"/>
      <c r="P25" s="133">
        <f>P21+P23</f>
        <v>500</v>
      </c>
      <c r="Q25" s="133" t="s">
        <v>129</v>
      </c>
      <c r="R25" s="135">
        <f>P25/$P$25</f>
        <v>1</v>
      </c>
    </row>
    <row r="26" spans="1:18" x14ac:dyDescent="0.25">
      <c r="A26" s="4" t="s">
        <v>13</v>
      </c>
      <c r="B26" s="5">
        <v>4.75</v>
      </c>
      <c r="C26" s="8">
        <v>202</v>
      </c>
      <c r="D26" s="12">
        <v>202</v>
      </c>
      <c r="E26" s="55">
        <f t="shared" si="0"/>
        <v>0</v>
      </c>
      <c r="F26" s="64">
        <f t="shared" si="1"/>
        <v>0</v>
      </c>
      <c r="G26" s="67">
        <f>IF(F26="","",SUM(($F$2:F26)))</f>
        <v>0</v>
      </c>
      <c r="H26" s="68">
        <f t="shared" si="2"/>
        <v>1</v>
      </c>
      <c r="J26" s="131"/>
      <c r="K26" s="131"/>
      <c r="L26" s="131"/>
      <c r="M26" s="131"/>
      <c r="N26" s="131"/>
      <c r="O26" s="131"/>
      <c r="P26" s="133"/>
      <c r="Q26" s="133"/>
      <c r="R26" s="135"/>
    </row>
    <row r="27" spans="1:18" x14ac:dyDescent="0.25">
      <c r="A27" s="4" t="s">
        <v>14</v>
      </c>
      <c r="B27" s="5">
        <v>4</v>
      </c>
      <c r="C27" s="8"/>
      <c r="D27" s="12"/>
      <c r="E27" s="55" t="str">
        <f t="shared" si="0"/>
        <v/>
      </c>
      <c r="F27" s="64" t="str">
        <f t="shared" si="1"/>
        <v/>
      </c>
      <c r="G27" s="67" t="str">
        <f>IF(F27="","",SUM(($F$2:F27)))</f>
        <v/>
      </c>
      <c r="H27" s="68" t="str">
        <f t="shared" si="2"/>
        <v/>
      </c>
      <c r="K27" s="30"/>
      <c r="L27" s="30"/>
    </row>
    <row r="28" spans="1:18" x14ac:dyDescent="0.25">
      <c r="A28" s="4" t="s">
        <v>15</v>
      </c>
      <c r="B28" s="5">
        <v>3.35</v>
      </c>
      <c r="C28" s="8"/>
      <c r="D28" s="12"/>
      <c r="E28" s="55" t="str">
        <f t="shared" si="0"/>
        <v/>
      </c>
      <c r="F28" s="64" t="str">
        <f t="shared" si="1"/>
        <v/>
      </c>
      <c r="G28" s="67" t="str">
        <f>IF(F28="","",SUM(($F$2:F28)))</f>
        <v/>
      </c>
      <c r="H28" s="68" t="str">
        <f t="shared" si="2"/>
        <v/>
      </c>
      <c r="J28" s="136" t="s">
        <v>131</v>
      </c>
      <c r="K28" s="136"/>
      <c r="L28" s="136"/>
      <c r="M28" s="136"/>
      <c r="N28" s="136"/>
      <c r="O28" s="136"/>
      <c r="P28" s="137">
        <f>P21-E51</f>
        <v>417</v>
      </c>
      <c r="Q28" s="138" t="s">
        <v>129</v>
      </c>
      <c r="R28" s="139">
        <f>P28/$P$25</f>
        <v>0.83399999999999996</v>
      </c>
    </row>
    <row r="29" spans="1:18" x14ac:dyDescent="0.25">
      <c r="A29" s="4" t="s">
        <v>16</v>
      </c>
      <c r="B29" s="5">
        <v>2.8</v>
      </c>
      <c r="C29" s="8"/>
      <c r="D29" s="12"/>
      <c r="E29" s="55" t="str">
        <f t="shared" si="0"/>
        <v/>
      </c>
      <c r="F29" s="64" t="str">
        <f t="shared" si="1"/>
        <v/>
      </c>
      <c r="G29" s="67" t="str">
        <f>IF(F29="","",SUM(($F$2:F29)))</f>
        <v/>
      </c>
      <c r="H29" s="68" t="str">
        <f t="shared" si="2"/>
        <v/>
      </c>
      <c r="J29" s="136"/>
      <c r="K29" s="136"/>
      <c r="L29" s="136"/>
      <c r="M29" s="136"/>
      <c r="N29" s="136"/>
      <c r="O29" s="136"/>
      <c r="P29" s="137"/>
      <c r="Q29" s="138"/>
      <c r="R29" s="139"/>
    </row>
    <row r="30" spans="1:18" x14ac:dyDescent="0.25">
      <c r="A30" s="4" t="s">
        <v>17</v>
      </c>
      <c r="B30" s="5">
        <v>2.36</v>
      </c>
      <c r="C30" s="8">
        <v>204</v>
      </c>
      <c r="D30" s="12">
        <v>204</v>
      </c>
      <c r="E30" s="55">
        <f t="shared" si="0"/>
        <v>0</v>
      </c>
      <c r="F30" s="64">
        <f t="shared" si="1"/>
        <v>0</v>
      </c>
      <c r="G30" s="67">
        <f>IF(F30="","",SUM(($F$2:F30)))</f>
        <v>0</v>
      </c>
      <c r="H30" s="68">
        <f t="shared" si="2"/>
        <v>1</v>
      </c>
      <c r="J30" s="136" t="s">
        <v>132</v>
      </c>
      <c r="K30" s="136"/>
      <c r="L30" s="136"/>
      <c r="M30" s="136"/>
      <c r="N30" s="136"/>
      <c r="O30" s="136"/>
      <c r="P30" s="133">
        <f>P23+E51</f>
        <v>83</v>
      </c>
      <c r="Q30" s="133" t="s">
        <v>129</v>
      </c>
      <c r="R30" s="140">
        <f>P30/$P$25</f>
        <v>0.16600000000000001</v>
      </c>
    </row>
    <row r="31" spans="1:18" x14ac:dyDescent="0.25">
      <c r="A31" s="4" t="s">
        <v>18</v>
      </c>
      <c r="B31" s="5">
        <v>2</v>
      </c>
      <c r="C31" s="8"/>
      <c r="D31" s="12"/>
      <c r="E31" s="55" t="str">
        <f t="shared" si="0"/>
        <v/>
      </c>
      <c r="F31" s="64" t="str">
        <f t="shared" si="1"/>
        <v/>
      </c>
      <c r="G31" s="67" t="str">
        <f>IF(F31="","",SUM(($F$2:F31)))</f>
        <v/>
      </c>
      <c r="H31" s="68" t="str">
        <f t="shared" si="2"/>
        <v/>
      </c>
      <c r="J31" s="136"/>
      <c r="K31" s="136"/>
      <c r="L31" s="136"/>
      <c r="M31" s="136"/>
      <c r="N31" s="136"/>
      <c r="O31" s="136"/>
      <c r="P31" s="133"/>
      <c r="Q31" s="133"/>
      <c r="R31" s="140"/>
    </row>
    <row r="32" spans="1:18" x14ac:dyDescent="0.25">
      <c r="A32" s="4" t="s">
        <v>19</v>
      </c>
      <c r="B32" s="5">
        <v>1.7</v>
      </c>
      <c r="C32" s="8"/>
      <c r="D32" s="12"/>
      <c r="E32" s="55" t="str">
        <f t="shared" si="0"/>
        <v/>
      </c>
      <c r="F32" s="64" t="str">
        <f t="shared" si="1"/>
        <v/>
      </c>
      <c r="G32" s="67" t="str">
        <f>IF(F32="","",SUM(($F$2:F32)))</f>
        <v/>
      </c>
      <c r="H32" s="68" t="str">
        <f t="shared" si="2"/>
        <v/>
      </c>
      <c r="J32" s="136" t="s">
        <v>133</v>
      </c>
      <c r="K32" s="136"/>
      <c r="L32" s="136"/>
      <c r="M32" s="136"/>
      <c r="N32" s="136"/>
      <c r="O32" s="136"/>
      <c r="P32" s="133">
        <f>P28+P30</f>
        <v>500</v>
      </c>
      <c r="Q32" s="133" t="s">
        <v>129</v>
      </c>
      <c r="R32" s="135">
        <f>P32/$P$25</f>
        <v>1</v>
      </c>
    </row>
    <row r="33" spans="1:18" x14ac:dyDescent="0.25">
      <c r="A33" s="4" t="s">
        <v>20</v>
      </c>
      <c r="B33" s="5">
        <v>1.4</v>
      </c>
      <c r="C33" s="8"/>
      <c r="D33" s="12"/>
      <c r="E33" s="55" t="str">
        <f t="shared" si="0"/>
        <v/>
      </c>
      <c r="F33" s="64" t="str">
        <f t="shared" si="1"/>
        <v/>
      </c>
      <c r="G33" s="67" t="str">
        <f>IF(F33="","",SUM(($F$2:F33)))</f>
        <v/>
      </c>
      <c r="H33" s="68" t="str">
        <f t="shared" si="2"/>
        <v/>
      </c>
      <c r="J33" s="136"/>
      <c r="K33" s="136"/>
      <c r="L33" s="136"/>
      <c r="M33" s="136"/>
      <c r="N33" s="136"/>
      <c r="O33" s="136"/>
      <c r="P33" s="133"/>
      <c r="Q33" s="133"/>
      <c r="R33" s="135"/>
    </row>
    <row r="34" spans="1:18" x14ac:dyDescent="0.25">
      <c r="A34" s="4" t="s">
        <v>21</v>
      </c>
      <c r="B34" s="5">
        <v>1.18</v>
      </c>
      <c r="C34" s="8"/>
      <c r="D34" s="12"/>
      <c r="E34" s="55" t="str">
        <f t="shared" si="0"/>
        <v/>
      </c>
      <c r="F34" s="64" t="str">
        <f t="shared" si="1"/>
        <v/>
      </c>
      <c r="G34" s="67" t="str">
        <f>IF(F34="","",SUM(($F$2:F34)))</f>
        <v/>
      </c>
      <c r="H34" s="68" t="str">
        <f t="shared" si="2"/>
        <v/>
      </c>
      <c r="K34" s="31"/>
      <c r="L34" s="31"/>
    </row>
    <row r="35" spans="1:18" x14ac:dyDescent="0.25">
      <c r="A35" s="4" t="s">
        <v>22</v>
      </c>
      <c r="B35" s="5">
        <v>1</v>
      </c>
      <c r="C35" s="8"/>
      <c r="D35" s="12"/>
      <c r="E35" s="55" t="str">
        <f t="shared" si="0"/>
        <v/>
      </c>
      <c r="F35" s="64" t="str">
        <f t="shared" si="1"/>
        <v/>
      </c>
      <c r="G35" s="67" t="str">
        <f>IF(F35="","",SUM(($F$2:F35)))</f>
        <v/>
      </c>
      <c r="H35" s="68" t="str">
        <f t="shared" si="2"/>
        <v/>
      </c>
      <c r="K35" s="30"/>
      <c r="L35" s="30"/>
    </row>
    <row r="36" spans="1:18" x14ac:dyDescent="0.25">
      <c r="A36" s="4" t="s">
        <v>23</v>
      </c>
      <c r="B36" s="5">
        <v>0.85</v>
      </c>
      <c r="C36" s="8">
        <v>206</v>
      </c>
      <c r="D36" s="12">
        <v>332</v>
      </c>
      <c r="E36" s="55">
        <f t="shared" si="0"/>
        <v>126</v>
      </c>
      <c r="F36" s="64">
        <f t="shared" si="1"/>
        <v>0.252</v>
      </c>
      <c r="G36" s="67">
        <f>IF(F36="","",SUM(($F$2:F36)))</f>
        <v>0.252</v>
      </c>
      <c r="H36" s="68">
        <f t="shared" si="2"/>
        <v>0.748</v>
      </c>
      <c r="K36" s="30"/>
      <c r="L36" s="30"/>
    </row>
    <row r="37" spans="1:18" x14ac:dyDescent="0.25">
      <c r="A37" s="4" t="s">
        <v>24</v>
      </c>
      <c r="B37" s="5">
        <v>0.71</v>
      </c>
      <c r="C37" s="8"/>
      <c r="D37" s="12"/>
      <c r="E37" s="55" t="str">
        <f t="shared" si="0"/>
        <v/>
      </c>
      <c r="F37" s="64" t="str">
        <f t="shared" si="1"/>
        <v/>
      </c>
      <c r="G37" s="67" t="str">
        <f>IF(F37="","",SUM(($F$2:F37)))</f>
        <v/>
      </c>
      <c r="H37" s="68" t="str">
        <f t="shared" si="2"/>
        <v/>
      </c>
    </row>
    <row r="38" spans="1:18" x14ac:dyDescent="0.25">
      <c r="A38" s="4" t="s">
        <v>25</v>
      </c>
      <c r="B38" s="5">
        <v>0.6</v>
      </c>
      <c r="C38" s="8"/>
      <c r="D38" s="12"/>
      <c r="E38" s="55" t="str">
        <f t="shared" si="0"/>
        <v/>
      </c>
      <c r="F38" s="64" t="str">
        <f t="shared" si="1"/>
        <v/>
      </c>
      <c r="G38" s="67" t="str">
        <f>IF(F38="","",SUM(($F$2:F38)))</f>
        <v/>
      </c>
      <c r="H38" s="68" t="str">
        <f t="shared" si="2"/>
        <v/>
      </c>
    </row>
    <row r="39" spans="1:18" x14ac:dyDescent="0.25">
      <c r="A39" s="4" t="s">
        <v>26</v>
      </c>
      <c r="B39" s="5">
        <v>0.5</v>
      </c>
      <c r="C39" s="8"/>
      <c r="D39" s="12"/>
      <c r="E39" s="55" t="str">
        <f t="shared" si="0"/>
        <v/>
      </c>
      <c r="F39" s="64" t="str">
        <f t="shared" si="1"/>
        <v/>
      </c>
      <c r="G39" s="67" t="str">
        <f>IF(F39="","",SUM(($F$2:F39)))</f>
        <v/>
      </c>
      <c r="H39" s="68" t="str">
        <f t="shared" si="2"/>
        <v/>
      </c>
    </row>
    <row r="40" spans="1:18" x14ac:dyDescent="0.25">
      <c r="A40" s="6" t="s">
        <v>27</v>
      </c>
      <c r="B40" s="5">
        <v>0.42499999999999999</v>
      </c>
      <c r="C40" s="8">
        <v>201</v>
      </c>
      <c r="D40" s="12">
        <v>304</v>
      </c>
      <c r="E40" s="55">
        <f t="shared" si="0"/>
        <v>103</v>
      </c>
      <c r="F40" s="64">
        <f t="shared" si="1"/>
        <v>0.20599999999999999</v>
      </c>
      <c r="G40" s="67">
        <f>IF(F40="","",SUM(($F$2:F40)))</f>
        <v>0.45799999999999996</v>
      </c>
      <c r="H40" s="68">
        <f t="shared" si="2"/>
        <v>0.54200000000000004</v>
      </c>
    </row>
    <row r="41" spans="1:18" x14ac:dyDescent="0.25">
      <c r="A41" s="6" t="s">
        <v>28</v>
      </c>
      <c r="B41" s="5">
        <v>0.35499999999999998</v>
      </c>
      <c r="C41" s="8"/>
      <c r="D41" s="12"/>
      <c r="E41" s="55" t="str">
        <f t="shared" si="0"/>
        <v/>
      </c>
      <c r="F41" s="64" t="str">
        <f t="shared" si="1"/>
        <v/>
      </c>
      <c r="G41" s="67" t="str">
        <f>IF(F41="","",SUM(($F$2:F41)))</f>
        <v/>
      </c>
      <c r="H41" s="68" t="str">
        <f t="shared" si="2"/>
        <v/>
      </c>
    </row>
    <row r="42" spans="1:18" x14ac:dyDescent="0.25">
      <c r="A42" s="6" t="s">
        <v>29</v>
      </c>
      <c r="B42" s="5">
        <v>0.3</v>
      </c>
      <c r="C42" s="8"/>
      <c r="D42" s="12"/>
      <c r="E42" s="55" t="str">
        <f t="shared" si="0"/>
        <v/>
      </c>
      <c r="F42" s="64" t="str">
        <f t="shared" si="1"/>
        <v/>
      </c>
      <c r="G42" s="67" t="str">
        <f>IF(F42="","",SUM(($F$2:F42)))</f>
        <v/>
      </c>
      <c r="H42" s="68" t="str">
        <f t="shared" si="2"/>
        <v/>
      </c>
    </row>
    <row r="43" spans="1:18" x14ac:dyDescent="0.25">
      <c r="A43" s="6" t="s">
        <v>30</v>
      </c>
      <c r="B43" s="5">
        <v>0.25</v>
      </c>
      <c r="C43" s="8"/>
      <c r="D43" s="12"/>
      <c r="E43" s="55" t="str">
        <f t="shared" si="0"/>
        <v/>
      </c>
      <c r="F43" s="64" t="str">
        <f t="shared" si="1"/>
        <v/>
      </c>
      <c r="G43" s="67" t="str">
        <f>IF(F43="","",SUM(($F$2:F43)))</f>
        <v/>
      </c>
      <c r="H43" s="68" t="str">
        <f t="shared" si="2"/>
        <v/>
      </c>
    </row>
    <row r="44" spans="1:18" x14ac:dyDescent="0.25">
      <c r="A44" s="6" t="s">
        <v>31</v>
      </c>
      <c r="B44" s="5">
        <v>0.21199999999999999</v>
      </c>
      <c r="C44" s="8"/>
      <c r="D44" s="12"/>
      <c r="E44" s="55" t="str">
        <f t="shared" si="0"/>
        <v/>
      </c>
      <c r="F44" s="64" t="str">
        <f t="shared" si="1"/>
        <v/>
      </c>
      <c r="G44" s="67" t="str">
        <f>IF(F44="","",SUM(($F$2:F44)))</f>
        <v/>
      </c>
      <c r="H44" s="68" t="str">
        <f t="shared" si="2"/>
        <v/>
      </c>
    </row>
    <row r="45" spans="1:18" x14ac:dyDescent="0.25">
      <c r="A45" s="6" t="s">
        <v>32</v>
      </c>
      <c r="B45" s="5">
        <v>0.18</v>
      </c>
      <c r="C45" s="8"/>
      <c r="D45" s="12"/>
      <c r="E45" s="55" t="str">
        <f t="shared" si="0"/>
        <v/>
      </c>
      <c r="F45" s="64" t="str">
        <f t="shared" si="1"/>
        <v/>
      </c>
      <c r="G45" s="67" t="str">
        <f>IF(F45="","",SUM(($F$2:F45)))</f>
        <v/>
      </c>
      <c r="H45" s="68" t="str">
        <f t="shared" si="2"/>
        <v/>
      </c>
    </row>
    <row r="46" spans="1:18" x14ac:dyDescent="0.25">
      <c r="A46" s="6" t="s">
        <v>33</v>
      </c>
      <c r="B46" s="5">
        <v>0.15</v>
      </c>
      <c r="C46" s="8">
        <v>199</v>
      </c>
      <c r="D46" s="12">
        <v>301</v>
      </c>
      <c r="E46" s="55">
        <f t="shared" si="0"/>
        <v>102</v>
      </c>
      <c r="F46" s="64">
        <f t="shared" si="1"/>
        <v>0.20399999999999999</v>
      </c>
      <c r="G46" s="67">
        <f>IF(F46="","",SUM(($F$2:F46)))</f>
        <v>0.66199999999999992</v>
      </c>
      <c r="H46" s="68">
        <f t="shared" si="2"/>
        <v>0.33800000000000008</v>
      </c>
    </row>
    <row r="47" spans="1:18" x14ac:dyDescent="0.25">
      <c r="A47" s="6" t="s">
        <v>34</v>
      </c>
      <c r="B47" s="5">
        <v>0.125</v>
      </c>
      <c r="C47" s="8"/>
      <c r="D47" s="12" t="s">
        <v>51</v>
      </c>
      <c r="E47" s="55" t="str">
        <f t="shared" si="0"/>
        <v/>
      </c>
      <c r="F47" s="64" t="str">
        <f t="shared" si="1"/>
        <v/>
      </c>
      <c r="G47" s="67" t="str">
        <f>IF(F47="","",SUM(($F$2:F47)))</f>
        <v/>
      </c>
      <c r="H47" s="68" t="str">
        <f t="shared" si="2"/>
        <v/>
      </c>
    </row>
    <row r="48" spans="1:18" x14ac:dyDescent="0.25">
      <c r="A48" s="6" t="s">
        <v>35</v>
      </c>
      <c r="B48" s="5">
        <v>0.106</v>
      </c>
      <c r="C48" s="8"/>
      <c r="D48" s="12" t="s">
        <v>51</v>
      </c>
      <c r="E48" s="55" t="str">
        <f t="shared" si="0"/>
        <v/>
      </c>
      <c r="F48" s="64" t="str">
        <f t="shared" si="1"/>
        <v/>
      </c>
      <c r="G48" s="67" t="str">
        <f>IF(F48="","",SUM(($F$2:F48)))</f>
        <v/>
      </c>
      <c r="H48" s="68" t="str">
        <f t="shared" si="2"/>
        <v/>
      </c>
    </row>
    <row r="49" spans="1:8" x14ac:dyDescent="0.25">
      <c r="A49" s="6" t="s">
        <v>36</v>
      </c>
      <c r="B49" s="5">
        <v>0.09</v>
      </c>
      <c r="C49" s="8"/>
      <c r="D49" s="12" t="s">
        <v>51</v>
      </c>
      <c r="E49" s="55" t="str">
        <f t="shared" si="0"/>
        <v/>
      </c>
      <c r="F49" s="64" t="str">
        <f t="shared" si="1"/>
        <v/>
      </c>
      <c r="G49" s="67" t="str">
        <f>IF(F49="","",SUM(($F$2:F49)))</f>
        <v/>
      </c>
      <c r="H49" s="68" t="str">
        <f t="shared" si="2"/>
        <v/>
      </c>
    </row>
    <row r="50" spans="1:8" ht="26.25" x14ac:dyDescent="0.25">
      <c r="A50" s="78" t="s">
        <v>37</v>
      </c>
      <c r="B50" s="5">
        <v>7.4999999999999997E-2</v>
      </c>
      <c r="C50" s="8">
        <v>203</v>
      </c>
      <c r="D50" s="77">
        <v>289</v>
      </c>
      <c r="E50" s="55">
        <f t="shared" si="0"/>
        <v>86</v>
      </c>
      <c r="F50" s="64">
        <f t="shared" si="1"/>
        <v>0.17199999999999999</v>
      </c>
      <c r="G50" s="75">
        <f>IF(F50="","",SUM(($F$2:F50)))</f>
        <v>0.83399999999999985</v>
      </c>
      <c r="H50" s="76">
        <f t="shared" si="2"/>
        <v>0.16600000000000015</v>
      </c>
    </row>
    <row r="51" spans="1:8" ht="27" thickBot="1" x14ac:dyDescent="0.3">
      <c r="A51" s="78" t="s">
        <v>84</v>
      </c>
      <c r="B51" s="5" t="s">
        <v>38</v>
      </c>
      <c r="C51" s="8">
        <v>346</v>
      </c>
      <c r="D51" s="77">
        <v>349</v>
      </c>
      <c r="E51" s="69">
        <f t="shared" si="0"/>
        <v>3</v>
      </c>
      <c r="F51" s="71">
        <f>IF(E51="","",E51/$P$25)</f>
        <v>6.0000000000000001E-3</v>
      </c>
      <c r="G51" s="72">
        <f>IF(F51="","",SUM(($F$2:F51)))</f>
        <v>0.83999999999999986</v>
      </c>
      <c r="H51" s="56" t="s">
        <v>130</v>
      </c>
    </row>
    <row r="52" spans="1:8" ht="27" thickBot="1" x14ac:dyDescent="0.3">
      <c r="E52" s="73">
        <f>SUM(E2:E51)</f>
        <v>420</v>
      </c>
      <c r="F52" s="70"/>
    </row>
  </sheetData>
  <mergeCells count="32">
    <mergeCell ref="J32:O33"/>
    <mergeCell ref="P32:P33"/>
    <mergeCell ref="Q32:Q33"/>
    <mergeCell ref="R32:R33"/>
    <mergeCell ref="J28:O29"/>
    <mergeCell ref="P28:P29"/>
    <mergeCell ref="Q28:Q29"/>
    <mergeCell ref="R28:R29"/>
    <mergeCell ref="J30:O31"/>
    <mergeCell ref="P30:P31"/>
    <mergeCell ref="Q30:Q31"/>
    <mergeCell ref="R30:R31"/>
    <mergeCell ref="R21:R22"/>
    <mergeCell ref="R23:R24"/>
    <mergeCell ref="R25:R26"/>
    <mergeCell ref="Q21:Q22"/>
    <mergeCell ref="Q23:Q24"/>
    <mergeCell ref="Q25:Q26"/>
    <mergeCell ref="J21:O22"/>
    <mergeCell ref="P21:P22"/>
    <mergeCell ref="J23:O24"/>
    <mergeCell ref="P23:P24"/>
    <mergeCell ref="J25:O26"/>
    <mergeCell ref="P25:P26"/>
    <mergeCell ref="J12:J13"/>
    <mergeCell ref="J14:J15"/>
    <mergeCell ref="J1:L1"/>
    <mergeCell ref="J2:J3"/>
    <mergeCell ref="J4:J5"/>
    <mergeCell ref="J6:J7"/>
    <mergeCell ref="J8:J9"/>
    <mergeCell ref="J10:J11"/>
  </mergeCells>
  <pageMargins left="0.7" right="0.7" top="0.75" bottom="0.75" header="0.3" footer="0.3"/>
  <pageSetup paperSize="9" scale="77" orientation="portrait" r:id="rId1"/>
  <colBreaks count="1" manualBreakCount="1">
    <brk id="8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7"/>
  <sheetViews>
    <sheetView view="pageBreakPreview" zoomScaleNormal="60" zoomScaleSheetLayoutView="100" workbookViewId="0">
      <selection sqref="A1:F17"/>
    </sheetView>
  </sheetViews>
  <sheetFormatPr defaultRowHeight="15" x14ac:dyDescent="0.25"/>
  <cols>
    <col min="1" max="1" width="21.28515625" customWidth="1"/>
    <col min="2" max="2" width="16.7109375" customWidth="1"/>
    <col min="3" max="3" width="20.5703125" customWidth="1"/>
    <col min="4" max="4" width="13.5703125" customWidth="1"/>
    <col min="5" max="5" width="15.28515625" customWidth="1"/>
    <col min="6" max="6" width="24.140625" customWidth="1"/>
    <col min="8" max="8" width="52" bestFit="1" customWidth="1"/>
    <col min="9" max="9" width="24.85546875" bestFit="1" customWidth="1"/>
  </cols>
  <sheetData>
    <row r="1" spans="1:9" ht="63" x14ac:dyDescent="0.25">
      <c r="A1" s="15" t="s">
        <v>102</v>
      </c>
      <c r="B1" s="15" t="s">
        <v>103</v>
      </c>
      <c r="C1" s="15" t="s">
        <v>104</v>
      </c>
      <c r="D1" s="15" t="s">
        <v>105</v>
      </c>
      <c r="E1" s="15" t="s">
        <v>106</v>
      </c>
      <c r="F1" s="15" t="s">
        <v>107</v>
      </c>
      <c r="H1" s="107" t="s">
        <v>87</v>
      </c>
      <c r="I1" s="107"/>
    </row>
    <row r="2" spans="1:9" ht="30" customHeight="1" x14ac:dyDescent="0.25">
      <c r="A2" s="16"/>
      <c r="B2" s="17"/>
      <c r="C2" s="16"/>
      <c r="D2" s="16"/>
      <c r="E2" s="16"/>
      <c r="F2" s="16"/>
      <c r="H2" s="11" t="s">
        <v>146</v>
      </c>
      <c r="I2" s="79"/>
    </row>
    <row r="3" spans="1:9" ht="30" customHeight="1" x14ac:dyDescent="0.25">
      <c r="A3" s="16"/>
      <c r="B3" s="17"/>
      <c r="C3" s="16"/>
      <c r="D3" s="16"/>
      <c r="E3" s="16"/>
      <c r="F3" s="16"/>
      <c r="H3" s="11" t="s">
        <v>89</v>
      </c>
      <c r="I3" s="58"/>
    </row>
    <row r="4" spans="1:9" ht="30" customHeight="1" x14ac:dyDescent="0.25">
      <c r="A4" s="16"/>
      <c r="B4" s="17"/>
      <c r="C4" s="16"/>
      <c r="D4" s="16"/>
      <c r="E4" s="16"/>
      <c r="F4" s="16"/>
      <c r="H4" s="57" t="s">
        <v>90</v>
      </c>
      <c r="I4" s="59"/>
    </row>
    <row r="5" spans="1:9" ht="30" customHeight="1" x14ac:dyDescent="0.25">
      <c r="A5" s="16"/>
      <c r="B5" s="17"/>
      <c r="C5" s="16"/>
      <c r="D5" s="16"/>
      <c r="E5" s="16"/>
      <c r="F5" s="16"/>
      <c r="H5" s="11" t="s">
        <v>91</v>
      </c>
      <c r="I5" s="59"/>
    </row>
    <row r="6" spans="1:9" ht="30" customHeight="1" x14ac:dyDescent="0.25">
      <c r="A6" s="16"/>
      <c r="B6" s="17"/>
      <c r="C6" s="16"/>
      <c r="D6" s="16"/>
      <c r="E6" s="16"/>
      <c r="F6" s="16"/>
      <c r="H6" s="57" t="s">
        <v>92</v>
      </c>
      <c r="I6" s="59"/>
    </row>
    <row r="7" spans="1:9" ht="30" customHeight="1" x14ac:dyDescent="0.25">
      <c r="A7" s="16"/>
      <c r="B7" s="17"/>
      <c r="C7" s="16"/>
      <c r="D7" s="16"/>
      <c r="E7" s="16"/>
      <c r="F7" s="16"/>
      <c r="H7" s="11" t="s">
        <v>153</v>
      </c>
      <c r="I7" s="59"/>
    </row>
    <row r="8" spans="1:9" ht="30" customHeight="1" x14ac:dyDescent="0.25">
      <c r="A8" s="16"/>
      <c r="B8" s="17"/>
      <c r="C8" s="16"/>
      <c r="D8" s="16"/>
      <c r="E8" s="16"/>
      <c r="F8" s="16"/>
      <c r="H8" s="83" t="s">
        <v>97</v>
      </c>
      <c r="I8" s="59"/>
    </row>
    <row r="9" spans="1:9" ht="30" customHeight="1" x14ac:dyDescent="0.25">
      <c r="A9" s="16"/>
      <c r="B9" s="17"/>
      <c r="C9" s="16"/>
      <c r="D9" s="16"/>
      <c r="E9" s="16"/>
      <c r="F9" s="16"/>
      <c r="H9" s="83" t="s">
        <v>155</v>
      </c>
      <c r="I9" s="74"/>
    </row>
    <row r="10" spans="1:9" ht="30" customHeight="1" x14ac:dyDescent="0.25">
      <c r="A10" s="16"/>
      <c r="B10" s="17"/>
      <c r="C10" s="16"/>
      <c r="D10" s="16"/>
      <c r="E10" s="16"/>
      <c r="F10" s="16"/>
      <c r="H10" s="80" t="s">
        <v>93</v>
      </c>
      <c r="I10" s="59"/>
    </row>
    <row r="11" spans="1:9" ht="30" customHeight="1" x14ac:dyDescent="0.25">
      <c r="A11" s="16"/>
      <c r="B11" s="16"/>
      <c r="C11" s="16"/>
      <c r="D11" s="16"/>
      <c r="E11" s="16"/>
      <c r="F11" s="16"/>
      <c r="H11" s="80" t="s">
        <v>94</v>
      </c>
      <c r="I11" s="82"/>
    </row>
    <row r="12" spans="1:9" ht="30" customHeight="1" x14ac:dyDescent="0.25">
      <c r="A12" s="16"/>
      <c r="B12" s="16"/>
      <c r="C12" s="16"/>
      <c r="D12" s="16"/>
      <c r="E12" s="16"/>
      <c r="F12" s="16"/>
      <c r="H12" s="80" t="s">
        <v>95</v>
      </c>
      <c r="I12" s="59"/>
    </row>
    <row r="13" spans="1:9" ht="30" customHeight="1" x14ac:dyDescent="0.25">
      <c r="A13" s="16"/>
      <c r="B13" s="16"/>
      <c r="C13" s="16"/>
      <c r="D13" s="16"/>
      <c r="E13" s="16"/>
      <c r="F13" s="16"/>
      <c r="H13" s="80" t="s">
        <v>96</v>
      </c>
      <c r="I13" s="59"/>
    </row>
    <row r="14" spans="1:9" ht="30" customHeight="1" x14ac:dyDescent="0.25">
      <c r="A14" s="16"/>
      <c r="B14" s="16"/>
      <c r="C14" s="16"/>
      <c r="D14" s="16"/>
      <c r="E14" s="16"/>
      <c r="F14" s="16"/>
      <c r="H14" s="80" t="s">
        <v>98</v>
      </c>
      <c r="I14" s="59"/>
    </row>
    <row r="15" spans="1:9" ht="30" customHeight="1" x14ac:dyDescent="0.25">
      <c r="A15" s="16"/>
      <c r="B15" s="16"/>
      <c r="C15" s="16"/>
      <c r="D15" s="16"/>
      <c r="E15" s="16"/>
      <c r="F15" s="16"/>
      <c r="H15" s="81" t="s">
        <v>99</v>
      </c>
      <c r="I15" s="59"/>
    </row>
    <row r="16" spans="1:9" ht="30" customHeight="1" x14ac:dyDescent="0.25">
      <c r="A16" s="16"/>
      <c r="B16" s="16"/>
      <c r="C16" s="16"/>
      <c r="D16" s="16"/>
      <c r="E16" s="16"/>
      <c r="F16" s="16"/>
      <c r="H16" s="80" t="s">
        <v>100</v>
      </c>
      <c r="I16" s="59"/>
    </row>
    <row r="17" spans="1:9" ht="30" customHeight="1" x14ac:dyDescent="0.25">
      <c r="A17" s="16"/>
      <c r="B17" s="16"/>
      <c r="C17" s="16"/>
      <c r="D17" s="16"/>
      <c r="E17" s="16"/>
      <c r="F17" s="16"/>
      <c r="H17" s="80" t="s">
        <v>101</v>
      </c>
      <c r="I17" s="59"/>
    </row>
  </sheetData>
  <mergeCells count="1">
    <mergeCell ref="H1:I1"/>
  </mergeCells>
  <pageMargins left="0.7" right="0.7" top="0.75" bottom="0.75" header="0.3" footer="0.3"/>
  <pageSetup paperSize="9" scale="74" fitToWidth="2" fitToHeight="2" orientation="portrait" r:id="rId1"/>
  <colBreaks count="1" manualBreakCount="1">
    <brk id="6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63"/>
  <sheetViews>
    <sheetView workbookViewId="0">
      <selection activeCell="D1" sqref="D1:M1"/>
    </sheetView>
  </sheetViews>
  <sheetFormatPr defaultRowHeight="15" x14ac:dyDescent="0.25"/>
  <cols>
    <col min="1" max="1" width="19.42578125" bestFit="1" customWidth="1"/>
    <col min="2" max="2" width="19.7109375" customWidth="1"/>
    <col min="3" max="3" width="1.5703125" style="88" customWidth="1"/>
    <col min="4" max="4" width="12.85546875" bestFit="1" customWidth="1"/>
    <col min="5" max="13" width="8.7109375" customWidth="1"/>
    <col min="14" max="14" width="1.5703125" style="88" customWidth="1"/>
    <col min="15" max="15" width="12.7109375" customWidth="1"/>
    <col min="16" max="16" width="8.28515625" customWidth="1"/>
    <col min="17" max="17" width="1.5703125" style="88" customWidth="1"/>
    <col min="18" max="18" width="20.5703125" customWidth="1"/>
    <col min="19" max="19" width="9" customWidth="1"/>
  </cols>
  <sheetData>
    <row r="1" spans="1:19" ht="39" customHeight="1" x14ac:dyDescent="0.3">
      <c r="A1" s="142" t="s">
        <v>135</v>
      </c>
      <c r="B1" s="142"/>
      <c r="D1" s="146" t="s">
        <v>134</v>
      </c>
      <c r="E1" s="147"/>
      <c r="F1" s="147"/>
      <c r="G1" s="147"/>
      <c r="H1" s="147"/>
      <c r="I1" s="147"/>
      <c r="J1" s="147"/>
      <c r="K1" s="147"/>
      <c r="L1" s="147"/>
      <c r="M1" s="148"/>
      <c r="O1" s="141" t="s">
        <v>136</v>
      </c>
      <c r="P1" s="141"/>
      <c r="R1" s="142" t="s">
        <v>158</v>
      </c>
      <c r="S1" s="142"/>
    </row>
    <row r="2" spans="1:19" ht="57" customHeight="1" x14ac:dyDescent="0.25">
      <c r="A2" s="15" t="s">
        <v>137</v>
      </c>
      <c r="B2" s="15" t="s">
        <v>138</v>
      </c>
      <c r="D2" s="15" t="s">
        <v>105</v>
      </c>
      <c r="E2" s="143" t="s">
        <v>139</v>
      </c>
      <c r="F2" s="144"/>
      <c r="G2" s="144"/>
      <c r="H2" s="144"/>
      <c r="I2" s="144"/>
      <c r="J2" s="144"/>
      <c r="K2" s="144"/>
      <c r="L2" s="144"/>
      <c r="M2" s="145"/>
      <c r="O2" s="15" t="s">
        <v>140</v>
      </c>
      <c r="P2" s="15" t="s">
        <v>56</v>
      </c>
      <c r="R2" s="15" t="s">
        <v>139</v>
      </c>
      <c r="S2" s="15" t="s">
        <v>57</v>
      </c>
    </row>
    <row r="3" spans="1:19" x14ac:dyDescent="0.25">
      <c r="A3" s="16">
        <v>0</v>
      </c>
      <c r="B3" s="19">
        <v>16.3</v>
      </c>
      <c r="D3" s="20"/>
      <c r="E3" s="22">
        <v>2.4500000000000002</v>
      </c>
      <c r="F3" s="22">
        <v>2.5</v>
      </c>
      <c r="G3" s="22">
        <v>2.5499999999999998</v>
      </c>
      <c r="H3" s="22">
        <v>2.6</v>
      </c>
      <c r="I3" s="22">
        <v>2.65</v>
      </c>
      <c r="J3" s="22">
        <v>2.7</v>
      </c>
      <c r="K3" s="22">
        <v>2.75</v>
      </c>
      <c r="L3" s="22">
        <v>2.8</v>
      </c>
      <c r="M3" s="22">
        <v>2.85</v>
      </c>
      <c r="O3" s="23">
        <v>15</v>
      </c>
      <c r="P3" s="24">
        <v>1.1000000000000001</v>
      </c>
      <c r="R3" s="22">
        <v>2.85</v>
      </c>
      <c r="S3" s="22">
        <v>0.96</v>
      </c>
    </row>
    <row r="4" spans="1:19" x14ac:dyDescent="0.25">
      <c r="A4" s="16">
        <v>1</v>
      </c>
      <c r="B4" s="19">
        <v>16.100000000000001</v>
      </c>
      <c r="D4" s="16">
        <v>16</v>
      </c>
      <c r="E4" s="21">
        <v>1.5100000000000001E-2</v>
      </c>
      <c r="F4" s="21">
        <v>1.5049999999999999E-2</v>
      </c>
      <c r="G4" s="21">
        <v>1.481E-2</v>
      </c>
      <c r="H4" s="21">
        <v>1.457E-2</v>
      </c>
      <c r="I4" s="21">
        <v>1.435E-2</v>
      </c>
      <c r="J4" s="21">
        <v>1.414E-2</v>
      </c>
      <c r="K4" s="21">
        <v>1.3939999999999999E-2</v>
      </c>
      <c r="L4" s="21">
        <v>1.374E-2</v>
      </c>
      <c r="M4" s="21">
        <v>1.3559999999999999E-2</v>
      </c>
      <c r="O4" s="23">
        <v>16</v>
      </c>
      <c r="P4" s="22">
        <v>-0.9</v>
      </c>
      <c r="R4" s="22">
        <v>2.8</v>
      </c>
      <c r="S4" s="22">
        <v>0.97</v>
      </c>
    </row>
    <row r="5" spans="1:19" x14ac:dyDescent="0.25">
      <c r="A5" s="16">
        <v>2</v>
      </c>
      <c r="B5" s="19">
        <v>16</v>
      </c>
      <c r="D5" s="16">
        <v>17</v>
      </c>
      <c r="E5" s="21">
        <v>1.511E-2</v>
      </c>
      <c r="F5" s="21">
        <v>1.486E-2</v>
      </c>
      <c r="G5" s="21">
        <v>1.4619999999999999E-2</v>
      </c>
      <c r="H5" s="21">
        <v>1.439E-2</v>
      </c>
      <c r="I5" s="21">
        <v>1.417E-2</v>
      </c>
      <c r="J5" s="21">
        <v>1.396E-2</v>
      </c>
      <c r="K5" s="21">
        <v>1.376E-2</v>
      </c>
      <c r="L5" s="21">
        <v>1.3559999999999999E-2</v>
      </c>
      <c r="M5" s="21">
        <v>1.338E-2</v>
      </c>
      <c r="O5" s="23">
        <v>17</v>
      </c>
      <c r="P5" s="22">
        <v>-0.7</v>
      </c>
      <c r="R5" s="22">
        <v>2.75</v>
      </c>
      <c r="S5" s="22">
        <v>0.98</v>
      </c>
    </row>
    <row r="6" spans="1:19" x14ac:dyDescent="0.25">
      <c r="A6" s="16">
        <v>3</v>
      </c>
      <c r="B6" s="19">
        <v>15.8</v>
      </c>
      <c r="D6" s="16">
        <v>18</v>
      </c>
      <c r="E6" s="21">
        <v>1.4919999999999999E-2</v>
      </c>
      <c r="F6" s="21">
        <v>1.4670000000000001E-2</v>
      </c>
      <c r="G6" s="21">
        <v>1.443E-2</v>
      </c>
      <c r="H6" s="21">
        <v>1.421E-2</v>
      </c>
      <c r="I6" s="21">
        <v>1.3990000000000001E-2</v>
      </c>
      <c r="J6" s="21">
        <v>1.3780000000000001E-2</v>
      </c>
      <c r="K6" s="21">
        <v>1.359E-2</v>
      </c>
      <c r="L6" s="21">
        <v>1.3390000000000001E-2</v>
      </c>
      <c r="M6" s="21">
        <v>1.321E-2</v>
      </c>
      <c r="O6" s="23">
        <v>18</v>
      </c>
      <c r="P6" s="22">
        <v>-0.5</v>
      </c>
      <c r="R6" s="22">
        <v>2.7</v>
      </c>
      <c r="S6" s="22">
        <v>0.99</v>
      </c>
    </row>
    <row r="7" spans="1:19" x14ac:dyDescent="0.25">
      <c r="A7" s="16">
        <v>4</v>
      </c>
      <c r="B7" s="19">
        <v>15.6</v>
      </c>
      <c r="D7" s="16">
        <v>19</v>
      </c>
      <c r="E7" s="21">
        <v>1.474E-2</v>
      </c>
      <c r="F7" s="21">
        <v>1.4489999999999999E-2</v>
      </c>
      <c r="G7" s="21">
        <v>1.4250000000000001E-2</v>
      </c>
      <c r="H7" s="21">
        <v>1.4030000000000001E-2</v>
      </c>
      <c r="I7" s="21">
        <v>1.3820000000000001E-2</v>
      </c>
      <c r="J7" s="21">
        <v>1.3610000000000001E-2</v>
      </c>
      <c r="K7" s="21">
        <v>1.342E-2</v>
      </c>
      <c r="L7" s="21">
        <v>1.323E-2</v>
      </c>
      <c r="M7" s="21">
        <v>1.3050000000000001E-2</v>
      </c>
      <c r="O7" s="23">
        <v>19</v>
      </c>
      <c r="P7" s="22">
        <v>-0.3</v>
      </c>
      <c r="R7" s="22">
        <v>2.65</v>
      </c>
      <c r="S7" s="22">
        <v>1</v>
      </c>
    </row>
    <row r="8" spans="1:19" x14ac:dyDescent="0.25">
      <c r="A8" s="16">
        <v>5</v>
      </c>
      <c r="B8" s="19">
        <v>15.5</v>
      </c>
      <c r="D8" s="16">
        <v>20</v>
      </c>
      <c r="E8" s="21">
        <v>1.456E-2</v>
      </c>
      <c r="F8" s="21">
        <v>1.431E-2</v>
      </c>
      <c r="G8" s="21">
        <v>1.4080000000000001E-2</v>
      </c>
      <c r="H8" s="21">
        <v>1.3860000000000001E-2</v>
      </c>
      <c r="I8" s="21">
        <v>1.3650000000000001E-2</v>
      </c>
      <c r="J8" s="21">
        <v>1.3440000000000001E-2</v>
      </c>
      <c r="K8" s="21">
        <v>1.325E-2</v>
      </c>
      <c r="L8" s="21">
        <v>1.307E-2</v>
      </c>
      <c r="M8" s="21">
        <v>1.289E-2</v>
      </c>
      <c r="O8" s="23">
        <v>20</v>
      </c>
      <c r="P8" s="22">
        <v>0</v>
      </c>
      <c r="R8" s="22">
        <v>2.6</v>
      </c>
      <c r="S8" s="22">
        <v>1.01</v>
      </c>
    </row>
    <row r="9" spans="1:19" x14ac:dyDescent="0.25">
      <c r="A9" s="16">
        <v>6</v>
      </c>
      <c r="B9" s="19">
        <v>15.3</v>
      </c>
      <c r="D9" s="16">
        <v>21</v>
      </c>
      <c r="E9" s="21">
        <v>1.438E-2</v>
      </c>
      <c r="F9" s="21">
        <v>1.414E-2</v>
      </c>
      <c r="G9" s="21">
        <v>1.391E-2</v>
      </c>
      <c r="H9" s="21">
        <v>1.3690000000000001E-2</v>
      </c>
      <c r="I9" s="21">
        <v>1.3480000000000001E-2</v>
      </c>
      <c r="J9" s="21">
        <v>1.328E-2</v>
      </c>
      <c r="K9" s="21">
        <v>1.3089999999999999E-2</v>
      </c>
      <c r="L9" s="21">
        <v>1.291E-2</v>
      </c>
      <c r="M9" s="21">
        <v>1.273E-2</v>
      </c>
      <c r="O9" s="23">
        <v>21</v>
      </c>
      <c r="P9" s="22">
        <v>0.2</v>
      </c>
      <c r="R9" s="22">
        <v>2.5499999999999998</v>
      </c>
      <c r="S9" s="22">
        <v>1.02</v>
      </c>
    </row>
    <row r="10" spans="1:19" x14ac:dyDescent="0.25">
      <c r="A10" s="16">
        <v>7</v>
      </c>
      <c r="B10" s="19">
        <v>15.2</v>
      </c>
      <c r="D10" s="16">
        <v>22</v>
      </c>
      <c r="E10" s="21">
        <v>1.421E-2</v>
      </c>
      <c r="F10" s="21">
        <v>1.397E-2</v>
      </c>
      <c r="G10" s="21">
        <v>1.374E-2</v>
      </c>
      <c r="H10" s="21">
        <v>1.353E-2</v>
      </c>
      <c r="I10" s="21">
        <v>1.332E-2</v>
      </c>
      <c r="J10" s="21">
        <v>1.312E-2</v>
      </c>
      <c r="K10" s="21">
        <v>1.294E-2</v>
      </c>
      <c r="L10" s="21">
        <v>1.2760000000000001E-2</v>
      </c>
      <c r="M10" s="21">
        <v>1.2579999999999999E-2</v>
      </c>
      <c r="O10" s="23">
        <v>22</v>
      </c>
      <c r="P10" s="22">
        <v>0.4</v>
      </c>
      <c r="R10" s="22">
        <v>2.5</v>
      </c>
      <c r="S10" s="22">
        <v>1.04</v>
      </c>
    </row>
    <row r="11" spans="1:19" x14ac:dyDescent="0.25">
      <c r="A11" s="16">
        <v>8</v>
      </c>
      <c r="B11" s="19">
        <v>15</v>
      </c>
      <c r="D11" s="16">
        <v>23</v>
      </c>
      <c r="E11" s="21">
        <v>1.404E-2</v>
      </c>
      <c r="F11" s="21">
        <v>1.3809999999999999E-2</v>
      </c>
      <c r="G11" s="21">
        <v>1.358E-2</v>
      </c>
      <c r="H11" s="21">
        <v>1.337E-2</v>
      </c>
      <c r="I11" s="21">
        <v>1.3169999999999999E-2</v>
      </c>
      <c r="J11" s="21">
        <v>1.2970000000000001E-2</v>
      </c>
      <c r="K11" s="21">
        <v>1.2789999999999999E-2</v>
      </c>
      <c r="L11" s="21">
        <v>1.261E-2</v>
      </c>
      <c r="M11" s="21">
        <v>1.243E-2</v>
      </c>
      <c r="O11" s="23">
        <v>23</v>
      </c>
      <c r="P11" s="22">
        <v>0.7</v>
      </c>
    </row>
    <row r="12" spans="1:19" x14ac:dyDescent="0.25">
      <c r="A12" s="16">
        <v>9</v>
      </c>
      <c r="B12" s="19">
        <v>14.8</v>
      </c>
      <c r="D12" s="16">
        <v>24</v>
      </c>
      <c r="E12" s="21">
        <v>1.388E-2</v>
      </c>
      <c r="F12" s="21">
        <v>1.3650000000000001E-2</v>
      </c>
      <c r="G12" s="21">
        <v>1.342E-2</v>
      </c>
      <c r="H12" s="21">
        <v>1.321E-2</v>
      </c>
      <c r="I12" s="21">
        <v>1.3010000000000001E-2</v>
      </c>
      <c r="J12" s="21">
        <v>1.282E-2</v>
      </c>
      <c r="K12" s="21">
        <v>1.264E-2</v>
      </c>
      <c r="L12" s="21">
        <v>1.2460000000000001E-2</v>
      </c>
      <c r="M12" s="21">
        <v>1.2290000000000001E-2</v>
      </c>
      <c r="O12" s="23">
        <v>24</v>
      </c>
      <c r="P12" s="22">
        <v>1</v>
      </c>
    </row>
    <row r="13" spans="1:19" x14ac:dyDescent="0.25">
      <c r="A13" s="16">
        <v>10</v>
      </c>
      <c r="B13" s="19">
        <v>14.7</v>
      </c>
      <c r="D13" s="16">
        <v>25</v>
      </c>
      <c r="E13" s="21">
        <v>1.372E-2</v>
      </c>
      <c r="F13" s="21">
        <v>1.349E-2</v>
      </c>
      <c r="G13" s="21">
        <v>1.3270000000000001E-2</v>
      </c>
      <c r="H13" s="21">
        <v>1.306E-2</v>
      </c>
      <c r="I13" s="21">
        <v>1.286E-2</v>
      </c>
      <c r="J13" s="21">
        <v>1.2670000000000001E-2</v>
      </c>
      <c r="K13" s="21">
        <v>1.2489999999999999E-2</v>
      </c>
      <c r="L13" s="21">
        <v>1.2319999999999999E-2</v>
      </c>
      <c r="M13" s="21">
        <v>1.2149999999999999E-2</v>
      </c>
      <c r="O13" s="23">
        <v>25</v>
      </c>
      <c r="P13" s="22">
        <v>1.3</v>
      </c>
    </row>
    <row r="14" spans="1:19" x14ac:dyDescent="0.25">
      <c r="A14" s="16">
        <v>11</v>
      </c>
      <c r="B14" s="19">
        <v>14.5</v>
      </c>
      <c r="D14" s="16">
        <v>26</v>
      </c>
      <c r="E14" s="21">
        <v>1.357E-2</v>
      </c>
      <c r="F14" s="21">
        <v>1.3339999999999999E-2</v>
      </c>
      <c r="G14" s="21">
        <v>1.312E-2</v>
      </c>
      <c r="H14" s="21">
        <v>1.291E-2</v>
      </c>
      <c r="I14" s="21">
        <v>1.272E-2</v>
      </c>
      <c r="J14" s="21">
        <v>1.2529999999999999E-2</v>
      </c>
      <c r="K14" s="21">
        <v>1.235E-2</v>
      </c>
      <c r="L14" s="21">
        <v>1.218E-2</v>
      </c>
      <c r="M14" s="21">
        <v>1.201E-2</v>
      </c>
      <c r="O14" s="23">
        <v>26</v>
      </c>
      <c r="P14" s="22">
        <v>1.65</v>
      </c>
    </row>
    <row r="15" spans="1:19" x14ac:dyDescent="0.25">
      <c r="A15" s="16">
        <v>12</v>
      </c>
      <c r="B15" s="19">
        <v>14.3</v>
      </c>
      <c r="D15" s="16">
        <v>27</v>
      </c>
      <c r="E15" s="21">
        <v>1.342E-2</v>
      </c>
      <c r="F15" s="21">
        <v>1.319E-2</v>
      </c>
      <c r="G15" s="21">
        <v>1.2970000000000001E-2</v>
      </c>
      <c r="H15" s="21">
        <v>1.277E-2</v>
      </c>
      <c r="I15" s="21">
        <v>1.2579999999999999E-2</v>
      </c>
      <c r="J15" s="21">
        <v>1.239E-2</v>
      </c>
      <c r="K15" s="21">
        <v>1.221E-2</v>
      </c>
      <c r="L15" s="21">
        <v>1.204E-2</v>
      </c>
      <c r="M15" s="21">
        <v>1.188E-2</v>
      </c>
      <c r="O15" s="23">
        <v>27</v>
      </c>
      <c r="P15" s="22">
        <v>2</v>
      </c>
    </row>
    <row r="16" spans="1:19" x14ac:dyDescent="0.25">
      <c r="A16" s="16">
        <v>13</v>
      </c>
      <c r="B16" s="19">
        <v>14.2</v>
      </c>
      <c r="D16" s="16">
        <v>28</v>
      </c>
      <c r="E16" s="21">
        <v>1.3270000000000001E-2</v>
      </c>
      <c r="F16" s="21">
        <v>1.304E-2</v>
      </c>
      <c r="G16" s="21">
        <v>1.2829999999999999E-2</v>
      </c>
      <c r="H16" s="21">
        <v>1.264E-2</v>
      </c>
      <c r="I16" s="21">
        <v>1.244E-2</v>
      </c>
      <c r="J16" s="21">
        <v>1.255E-2</v>
      </c>
      <c r="K16" s="21">
        <v>1.208E-2</v>
      </c>
      <c r="L16" s="21">
        <v>1.191E-2</v>
      </c>
      <c r="M16" s="21">
        <v>1.175E-2</v>
      </c>
      <c r="O16" s="23">
        <v>28</v>
      </c>
      <c r="P16" s="22">
        <v>2.5</v>
      </c>
    </row>
    <row r="17" spans="1:16" x14ac:dyDescent="0.25">
      <c r="A17" s="16">
        <v>14</v>
      </c>
      <c r="B17" s="19">
        <v>14</v>
      </c>
      <c r="D17" s="16">
        <v>29</v>
      </c>
      <c r="E17" s="21">
        <v>1.312E-2</v>
      </c>
      <c r="F17" s="21">
        <v>1.29E-2</v>
      </c>
      <c r="G17" s="21">
        <v>1.269E-2</v>
      </c>
      <c r="H17" s="21">
        <v>1.269E-2</v>
      </c>
      <c r="I17" s="21">
        <v>1.23E-2</v>
      </c>
      <c r="J17" s="21">
        <v>1.2120000000000001E-2</v>
      </c>
      <c r="K17" s="21">
        <v>1.1950000000000001E-2</v>
      </c>
      <c r="L17" s="21">
        <v>1.1780000000000001E-2</v>
      </c>
      <c r="M17" s="21">
        <v>1.162E-2</v>
      </c>
      <c r="O17" s="23">
        <v>29</v>
      </c>
      <c r="P17" s="22">
        <v>3.05</v>
      </c>
    </row>
    <row r="18" spans="1:16" x14ac:dyDescent="0.25">
      <c r="A18" s="16">
        <v>15</v>
      </c>
      <c r="B18" s="19">
        <v>13.8</v>
      </c>
      <c r="D18" s="16">
        <v>30</v>
      </c>
      <c r="E18" s="21">
        <v>1.298E-2</v>
      </c>
      <c r="F18" s="21">
        <v>1.2760000000000001E-2</v>
      </c>
      <c r="G18" s="21">
        <v>1.256E-2</v>
      </c>
      <c r="H18" s="21">
        <v>1.2359999999999999E-2</v>
      </c>
      <c r="I18" s="21">
        <v>1.217E-2</v>
      </c>
      <c r="J18" s="21">
        <v>1.1990000000000001E-2</v>
      </c>
      <c r="K18" s="21">
        <v>1.1820000000000001E-2</v>
      </c>
      <c r="L18" s="21">
        <v>1.1650000000000001E-2</v>
      </c>
      <c r="M18" s="21">
        <v>1.149E-2</v>
      </c>
      <c r="O18" s="23">
        <v>30</v>
      </c>
      <c r="P18" s="22">
        <v>3.8</v>
      </c>
    </row>
    <row r="19" spans="1:16" x14ac:dyDescent="0.25">
      <c r="A19" s="16">
        <v>16</v>
      </c>
      <c r="B19" s="19">
        <v>13.7</v>
      </c>
    </row>
    <row r="20" spans="1:16" x14ac:dyDescent="0.25">
      <c r="A20" s="16">
        <v>17</v>
      </c>
      <c r="B20" s="19">
        <v>13.5</v>
      </c>
    </row>
    <row r="21" spans="1:16" x14ac:dyDescent="0.25">
      <c r="A21" s="16">
        <v>18</v>
      </c>
      <c r="B21" s="19">
        <v>13.3</v>
      </c>
    </row>
    <row r="22" spans="1:16" x14ac:dyDescent="0.25">
      <c r="A22" s="16">
        <v>19</v>
      </c>
      <c r="B22" s="19">
        <v>13.2</v>
      </c>
    </row>
    <row r="23" spans="1:16" x14ac:dyDescent="0.25">
      <c r="A23" s="16">
        <v>20</v>
      </c>
      <c r="B23" s="19">
        <v>13</v>
      </c>
    </row>
    <row r="24" spans="1:16" x14ac:dyDescent="0.25">
      <c r="A24" s="16">
        <v>21</v>
      </c>
      <c r="B24" s="19">
        <v>12.9</v>
      </c>
    </row>
    <row r="25" spans="1:16" x14ac:dyDescent="0.25">
      <c r="A25" s="16">
        <v>22</v>
      </c>
      <c r="B25" s="19">
        <v>12.7</v>
      </c>
    </row>
    <row r="26" spans="1:16" x14ac:dyDescent="0.25">
      <c r="A26" s="16">
        <v>23</v>
      </c>
      <c r="B26" s="19">
        <v>12.5</v>
      </c>
    </row>
    <row r="27" spans="1:16" x14ac:dyDescent="0.25">
      <c r="A27" s="16">
        <v>24</v>
      </c>
      <c r="B27" s="19">
        <v>12.4</v>
      </c>
    </row>
    <row r="28" spans="1:16" x14ac:dyDescent="0.25">
      <c r="A28" s="16">
        <v>25</v>
      </c>
      <c r="B28" s="19">
        <v>12.2</v>
      </c>
    </row>
    <row r="29" spans="1:16" x14ac:dyDescent="0.25">
      <c r="A29" s="16">
        <v>26</v>
      </c>
      <c r="B29" s="19">
        <v>12</v>
      </c>
    </row>
    <row r="30" spans="1:16" x14ac:dyDescent="0.25">
      <c r="A30" s="16">
        <v>27</v>
      </c>
      <c r="B30" s="19">
        <v>11.9</v>
      </c>
    </row>
    <row r="31" spans="1:16" x14ac:dyDescent="0.25">
      <c r="A31" s="16">
        <v>28</v>
      </c>
      <c r="B31" s="19">
        <v>11.7</v>
      </c>
    </row>
    <row r="32" spans="1:16" x14ac:dyDescent="0.25">
      <c r="A32" s="16">
        <v>29</v>
      </c>
      <c r="B32" s="19">
        <v>11.5</v>
      </c>
    </row>
    <row r="33" spans="1:2" x14ac:dyDescent="0.25">
      <c r="A33" s="16">
        <v>30</v>
      </c>
      <c r="B33" s="19">
        <v>11.4</v>
      </c>
    </row>
    <row r="34" spans="1:2" x14ac:dyDescent="0.25">
      <c r="A34" s="16">
        <v>31</v>
      </c>
      <c r="B34" s="19">
        <v>11.2</v>
      </c>
    </row>
    <row r="35" spans="1:2" x14ac:dyDescent="0.25">
      <c r="A35" s="16">
        <v>32</v>
      </c>
      <c r="B35" s="19">
        <v>11.1</v>
      </c>
    </row>
    <row r="36" spans="1:2" x14ac:dyDescent="0.25">
      <c r="A36" s="16">
        <v>33</v>
      </c>
      <c r="B36" s="19">
        <v>10.9</v>
      </c>
    </row>
    <row r="37" spans="1:2" x14ac:dyDescent="0.25">
      <c r="A37" s="16">
        <v>34</v>
      </c>
      <c r="B37" s="19">
        <v>10.7</v>
      </c>
    </row>
    <row r="38" spans="1:2" x14ac:dyDescent="0.25">
      <c r="A38" s="16">
        <v>35</v>
      </c>
      <c r="B38" s="19">
        <v>10.6</v>
      </c>
    </row>
    <row r="39" spans="1:2" x14ac:dyDescent="0.25">
      <c r="A39" s="16">
        <v>36</v>
      </c>
      <c r="B39" s="19">
        <v>10.4</v>
      </c>
    </row>
    <row r="40" spans="1:2" x14ac:dyDescent="0.25">
      <c r="A40" s="16">
        <v>37</v>
      </c>
      <c r="B40" s="19">
        <v>10.199999999999999</v>
      </c>
    </row>
    <row r="41" spans="1:2" x14ac:dyDescent="0.25">
      <c r="A41" s="16">
        <v>38</v>
      </c>
      <c r="B41" s="19">
        <v>10.1</v>
      </c>
    </row>
    <row r="42" spans="1:2" x14ac:dyDescent="0.25">
      <c r="A42" s="16">
        <v>39</v>
      </c>
      <c r="B42" s="19">
        <v>9.9</v>
      </c>
    </row>
    <row r="43" spans="1:2" x14ac:dyDescent="0.25">
      <c r="A43" s="16">
        <v>40</v>
      </c>
      <c r="B43" s="19">
        <v>9.6999999999999993</v>
      </c>
    </row>
    <row r="44" spans="1:2" x14ac:dyDescent="0.25">
      <c r="A44" s="16">
        <v>41</v>
      </c>
      <c r="B44" s="19">
        <v>9.6</v>
      </c>
    </row>
    <row r="45" spans="1:2" x14ac:dyDescent="0.25">
      <c r="A45" s="16">
        <v>42</v>
      </c>
      <c r="B45" s="19">
        <v>9.4</v>
      </c>
    </row>
    <row r="46" spans="1:2" x14ac:dyDescent="0.25">
      <c r="A46" s="16">
        <v>43</v>
      </c>
      <c r="B46" s="19">
        <v>9.1999999999999993</v>
      </c>
    </row>
    <row r="47" spans="1:2" x14ac:dyDescent="0.25">
      <c r="A47" s="16">
        <v>44</v>
      </c>
      <c r="B47" s="19">
        <v>9.1</v>
      </c>
    </row>
    <row r="48" spans="1:2" x14ac:dyDescent="0.25">
      <c r="A48" s="16">
        <v>45</v>
      </c>
      <c r="B48" s="19">
        <v>8.9</v>
      </c>
    </row>
    <row r="49" spans="1:2" x14ac:dyDescent="0.25">
      <c r="A49" s="16">
        <v>46</v>
      </c>
      <c r="B49" s="19">
        <v>8.8000000000000007</v>
      </c>
    </row>
    <row r="50" spans="1:2" x14ac:dyDescent="0.25">
      <c r="A50" s="16">
        <v>47</v>
      </c>
      <c r="B50" s="19">
        <v>8.6</v>
      </c>
    </row>
    <row r="51" spans="1:2" x14ac:dyDescent="0.25">
      <c r="A51" s="16">
        <v>48</v>
      </c>
      <c r="B51" s="19">
        <v>8.4</v>
      </c>
    </row>
    <row r="52" spans="1:2" x14ac:dyDescent="0.25">
      <c r="A52" s="16">
        <v>49</v>
      </c>
      <c r="B52" s="19">
        <v>8.3000000000000007</v>
      </c>
    </row>
    <row r="53" spans="1:2" x14ac:dyDescent="0.25">
      <c r="A53" s="16">
        <v>50</v>
      </c>
      <c r="B53" s="19">
        <v>8.1</v>
      </c>
    </row>
    <row r="54" spans="1:2" x14ac:dyDescent="0.25">
      <c r="A54" s="16">
        <v>51</v>
      </c>
      <c r="B54" s="19">
        <v>7.9</v>
      </c>
    </row>
    <row r="55" spans="1:2" x14ac:dyDescent="0.25">
      <c r="A55" s="16">
        <v>52</v>
      </c>
      <c r="B55" s="19">
        <v>7.8</v>
      </c>
    </row>
    <row r="56" spans="1:2" x14ac:dyDescent="0.25">
      <c r="A56" s="16">
        <v>53</v>
      </c>
      <c r="B56" s="19">
        <v>7.6</v>
      </c>
    </row>
    <row r="57" spans="1:2" x14ac:dyDescent="0.25">
      <c r="A57" s="16">
        <v>54</v>
      </c>
      <c r="B57" s="19">
        <v>7.4</v>
      </c>
    </row>
    <row r="58" spans="1:2" x14ac:dyDescent="0.25">
      <c r="A58" s="16">
        <v>55</v>
      </c>
      <c r="B58" s="19">
        <v>7.3</v>
      </c>
    </row>
    <row r="59" spans="1:2" x14ac:dyDescent="0.25">
      <c r="A59" s="16">
        <v>56</v>
      </c>
      <c r="B59" s="19">
        <v>7.1</v>
      </c>
    </row>
    <row r="60" spans="1:2" x14ac:dyDescent="0.25">
      <c r="A60" s="16">
        <v>57</v>
      </c>
      <c r="B60" s="19">
        <v>7</v>
      </c>
    </row>
    <row r="61" spans="1:2" x14ac:dyDescent="0.25">
      <c r="A61" s="16">
        <v>58</v>
      </c>
      <c r="B61" s="19">
        <v>6.8</v>
      </c>
    </row>
    <row r="62" spans="1:2" x14ac:dyDescent="0.25">
      <c r="A62" s="16">
        <v>59</v>
      </c>
      <c r="B62" s="19">
        <v>6.6</v>
      </c>
    </row>
    <row r="63" spans="1:2" x14ac:dyDescent="0.25">
      <c r="A63" s="16">
        <v>60</v>
      </c>
      <c r="B63" s="19">
        <v>6.5</v>
      </c>
    </row>
  </sheetData>
  <mergeCells count="5">
    <mergeCell ref="O1:P1"/>
    <mergeCell ref="R1:S1"/>
    <mergeCell ref="A1:B1"/>
    <mergeCell ref="E2:M2"/>
    <mergeCell ref="D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7"/>
  <sheetViews>
    <sheetView zoomScale="80" zoomScaleNormal="80" workbookViewId="0">
      <selection activeCell="M2" sqref="M2"/>
    </sheetView>
  </sheetViews>
  <sheetFormatPr defaultRowHeight="15" x14ac:dyDescent="0.25"/>
  <cols>
    <col min="1" max="1" width="16" customWidth="1"/>
    <col min="2" max="2" width="10.28515625" customWidth="1"/>
    <col min="3" max="3" width="12.42578125" bestFit="1" customWidth="1"/>
    <col min="4" max="4" width="12.42578125" customWidth="1"/>
    <col min="5" max="5" width="14.28515625" customWidth="1"/>
    <col min="6" max="6" width="25.5703125" customWidth="1"/>
    <col min="7" max="7" width="16.7109375" customWidth="1"/>
    <col min="8" max="8" width="12.5703125" bestFit="1" customWidth="1"/>
    <col min="9" max="9" width="15" bestFit="1" customWidth="1"/>
    <col min="10" max="10" width="20.5703125" customWidth="1"/>
    <col min="11" max="11" width="23.42578125" customWidth="1"/>
    <col min="12" max="12" width="17.140625" customWidth="1"/>
    <col min="13" max="13" width="16.7109375" customWidth="1"/>
    <col min="14" max="14" width="16.140625" customWidth="1"/>
    <col min="15" max="15" width="3" customWidth="1"/>
    <col min="16" max="16" width="55.42578125" bestFit="1" customWidth="1"/>
    <col min="17" max="17" width="40" customWidth="1"/>
  </cols>
  <sheetData>
    <row r="1" spans="1:17" ht="60" x14ac:dyDescent="0.25">
      <c r="A1" s="15" t="s">
        <v>102</v>
      </c>
      <c r="B1" s="15" t="s">
        <v>103</v>
      </c>
      <c r="C1" s="15" t="s">
        <v>104</v>
      </c>
      <c r="D1" s="15" t="s">
        <v>105</v>
      </c>
      <c r="E1" s="15" t="s">
        <v>106</v>
      </c>
      <c r="F1" s="15" t="s">
        <v>107</v>
      </c>
      <c r="G1" s="15" t="s">
        <v>156</v>
      </c>
      <c r="H1" s="15" t="s">
        <v>141</v>
      </c>
      <c r="I1" s="15" t="s">
        <v>142</v>
      </c>
      <c r="J1" s="15" t="s">
        <v>143</v>
      </c>
      <c r="K1" s="15" t="s">
        <v>144</v>
      </c>
      <c r="L1" s="15" t="s">
        <v>145</v>
      </c>
      <c r="M1" s="15" t="s">
        <v>149</v>
      </c>
      <c r="N1" s="15" t="s">
        <v>148</v>
      </c>
      <c r="P1" s="107" t="s">
        <v>87</v>
      </c>
      <c r="Q1" s="107"/>
    </row>
    <row r="2" spans="1:17" ht="30" customHeight="1" x14ac:dyDescent="0.25">
      <c r="A2" s="14" t="s">
        <v>157</v>
      </c>
      <c r="B2" s="17">
        <v>0.67083333333333339</v>
      </c>
      <c r="C2" s="14">
        <v>0.1</v>
      </c>
      <c r="D2" s="14">
        <v>25</v>
      </c>
      <c r="E2" s="14">
        <v>55</v>
      </c>
      <c r="F2" s="14">
        <f t="shared" ref="F2:F10" si="0">E2+$Q$16</f>
        <v>56</v>
      </c>
      <c r="G2" s="14">
        <f>VLOOKUP(F2,Tablolar!$A$3:$B$63,2,FALSE)</f>
        <v>7.1</v>
      </c>
      <c r="H2" s="14">
        <f>VLOOKUP(D2,Tablolar!$D$4:$M$18,IF($Q$7=2.45,2,IF($Q$7=2.5,3,IF($Q$7=2.55,4,IF($Q$7=2.6,5,IF($Q$7=2.65,6,IF($Q$7=2.7,7,IF($Q$7=2.75,8,IF($Q$7=2.8,9,IF($Q$7=2.85,10,))))))))),FALSE)</f>
        <v>1.3270000000000001E-2</v>
      </c>
      <c r="I2" s="85">
        <f>H2*SQRT(G2/C2)</f>
        <v>0.11181500749005027</v>
      </c>
      <c r="J2" s="14">
        <f>VLOOKUP(D2,Tablolar!$O$3:$P$18,2,FALSE)</f>
        <v>1.3</v>
      </c>
      <c r="K2" s="14">
        <f>E2+J2-$Q$17</f>
        <v>50.3</v>
      </c>
      <c r="L2" s="14">
        <f>VLOOKUP($Q$7,Tablolar!$R$3:$S$10,2,FALSE)</f>
        <v>1.02</v>
      </c>
      <c r="M2" s="22">
        <f>K2*L2*100/50</f>
        <v>102.61199999999999</v>
      </c>
      <c r="N2" s="84">
        <f t="shared" ref="N2:N10" si="1">M2*$Q$9</f>
        <v>17.033592000000013</v>
      </c>
      <c r="P2" s="11" t="s">
        <v>146</v>
      </c>
      <c r="Q2" s="79" t="s">
        <v>147</v>
      </c>
    </row>
    <row r="3" spans="1:17" ht="30" customHeight="1" x14ac:dyDescent="0.25">
      <c r="A3" s="86" t="s">
        <v>157</v>
      </c>
      <c r="B3" s="17">
        <v>0.67152777777777783</v>
      </c>
      <c r="C3" s="14">
        <v>1</v>
      </c>
      <c r="D3" s="16">
        <v>25</v>
      </c>
      <c r="E3" s="14">
        <v>47</v>
      </c>
      <c r="F3" s="16">
        <f t="shared" si="0"/>
        <v>48</v>
      </c>
      <c r="G3" s="16">
        <f>VLOOKUP(F3,Tablolar!$A$3:$B$63,2,FALSE)</f>
        <v>8.4</v>
      </c>
      <c r="H3" s="16">
        <f>VLOOKUP(D3,Tablolar!$D$4:$M$18,IF($Q$7=2.45,2,IF($Q$7=2.5,3,IF($Q$7=2.55,4,IF($Q$7=2.6,5,IF($Q$7=2.65,6,IF($Q$7=2.7,7,IF($Q$7=2.75,8,IF($Q$7=2.8,9,IF($Q$7=2.85,10,))))))))),FALSE)</f>
        <v>1.3270000000000001E-2</v>
      </c>
      <c r="I3" s="85">
        <f t="shared" ref="I3:I10" si="2">H3*SQRT(G3/C3)</f>
        <v>3.8460113884386776E-2</v>
      </c>
      <c r="J3" s="16">
        <f>VLOOKUP(D3,Tablolar!$O$3:$P$18,2,FALSE)</f>
        <v>1.3</v>
      </c>
      <c r="K3" s="16">
        <f t="shared" ref="K3:K10" si="3">E3+J3-$Q$17</f>
        <v>42.3</v>
      </c>
      <c r="L3" s="16">
        <f>VLOOKUP($Q$7,Tablolar!$R$3:$S$10,2,FALSE)</f>
        <v>1.02</v>
      </c>
      <c r="M3" s="22">
        <f t="shared" ref="M3:M10" si="4">K3*L3*100/50</f>
        <v>86.292000000000002</v>
      </c>
      <c r="N3" s="84">
        <f t="shared" si="1"/>
        <v>14.324472000000013</v>
      </c>
      <c r="P3" s="11" t="s">
        <v>89</v>
      </c>
      <c r="Q3" s="58" t="s">
        <v>150</v>
      </c>
    </row>
    <row r="4" spans="1:17" ht="30" customHeight="1" x14ac:dyDescent="0.25">
      <c r="A4" s="86" t="s">
        <v>157</v>
      </c>
      <c r="B4" s="17">
        <v>0.67222222222222217</v>
      </c>
      <c r="C4" s="14">
        <v>2</v>
      </c>
      <c r="D4" s="16">
        <v>25</v>
      </c>
      <c r="E4" s="14">
        <v>42</v>
      </c>
      <c r="F4" s="16">
        <f t="shared" si="0"/>
        <v>43</v>
      </c>
      <c r="G4" s="16">
        <f>VLOOKUP(F4,Tablolar!$A$3:$B$63,2,FALSE)</f>
        <v>9.1999999999999993</v>
      </c>
      <c r="H4" s="16">
        <f>VLOOKUP(D4,Tablolar!$D$4:$M$18,IF($Q$7=2.45,2,IF($Q$7=2.5,3,IF($Q$7=2.55,4,IF($Q$7=2.6,5,IF($Q$7=2.65,6,IF($Q$7=2.7,7,IF($Q$7=2.75,8,IF($Q$7=2.8,9,IF($Q$7=2.85,10,))))))))),FALSE)</f>
        <v>1.3270000000000001E-2</v>
      </c>
      <c r="I4" s="85">
        <f t="shared" si="2"/>
        <v>2.8460979252302617E-2</v>
      </c>
      <c r="J4" s="16">
        <f>VLOOKUP(D4,Tablolar!$O$3:$P$18,2,FALSE)</f>
        <v>1.3</v>
      </c>
      <c r="K4" s="16">
        <f t="shared" si="3"/>
        <v>37.299999999999997</v>
      </c>
      <c r="L4" s="16">
        <f>VLOOKUP($Q$7,Tablolar!$R$3:$S$10,2,FALSE)</f>
        <v>1.02</v>
      </c>
      <c r="M4" s="22">
        <f t="shared" si="4"/>
        <v>76.091999999999999</v>
      </c>
      <c r="N4" s="84">
        <f t="shared" si="1"/>
        <v>12.631272000000012</v>
      </c>
      <c r="P4" s="57" t="s">
        <v>90</v>
      </c>
      <c r="Q4" s="87">
        <v>2</v>
      </c>
    </row>
    <row r="5" spans="1:17" ht="30" customHeight="1" x14ac:dyDescent="0.25">
      <c r="A5" s="86" t="s">
        <v>157</v>
      </c>
      <c r="B5" s="17">
        <v>0.67361111111111116</v>
      </c>
      <c r="C5" s="14">
        <v>4</v>
      </c>
      <c r="D5" s="16">
        <v>25</v>
      </c>
      <c r="E5" s="14">
        <v>40</v>
      </c>
      <c r="F5" s="16">
        <f t="shared" si="0"/>
        <v>41</v>
      </c>
      <c r="G5" s="16">
        <f>VLOOKUP(F5,Tablolar!$A$3:$B$63,2,FALSE)</f>
        <v>9.6</v>
      </c>
      <c r="H5" s="16">
        <f>VLOOKUP(D5,Tablolar!$D$4:$M$18,IF($Q$7=2.45,2,IF($Q$7=2.5,3,IF($Q$7=2.55,4,IF($Q$7=2.6,5,IF($Q$7=2.65,6,IF($Q$7=2.7,7,IF($Q$7=2.75,8,IF($Q$7=2.8,9,IF($Q$7=2.85,10,))))))))),FALSE)</f>
        <v>1.3270000000000001E-2</v>
      </c>
      <c r="I5" s="85">
        <f t="shared" si="2"/>
        <v>2.0557795601668972E-2</v>
      </c>
      <c r="J5" s="16">
        <f>VLOOKUP(D5,Tablolar!$O$3:$P$18,2,FALSE)</f>
        <v>1.3</v>
      </c>
      <c r="K5" s="16">
        <f t="shared" si="3"/>
        <v>35.299999999999997</v>
      </c>
      <c r="L5" s="16">
        <f>VLOOKUP($Q$7,Tablolar!$R$3:$S$10,2,FALSE)</f>
        <v>1.02</v>
      </c>
      <c r="M5" s="22">
        <f>K5*L5*100/50</f>
        <v>72.012</v>
      </c>
      <c r="N5" s="84">
        <f t="shared" si="1"/>
        <v>11.95399200000001</v>
      </c>
      <c r="P5" s="11" t="s">
        <v>91</v>
      </c>
      <c r="Q5" s="87">
        <v>5</v>
      </c>
    </row>
    <row r="6" spans="1:17" ht="30" customHeight="1" x14ac:dyDescent="0.25">
      <c r="A6" s="86" t="s">
        <v>157</v>
      </c>
      <c r="B6" s="17">
        <v>0.67638888888888893</v>
      </c>
      <c r="C6" s="14">
        <v>8</v>
      </c>
      <c r="D6" s="16">
        <v>25</v>
      </c>
      <c r="E6" s="14">
        <v>37</v>
      </c>
      <c r="F6" s="16">
        <f t="shared" si="0"/>
        <v>38</v>
      </c>
      <c r="G6" s="16">
        <f>VLOOKUP(F6,Tablolar!$A$3:$B$63,2,FALSE)</f>
        <v>10.1</v>
      </c>
      <c r="H6" s="16">
        <f>VLOOKUP(D6,Tablolar!$D$4:$M$18,IF($Q$7=2.45,2,IF($Q$7=2.5,3,IF($Q$7=2.55,4,IF($Q$7=2.6,5,IF($Q$7=2.65,6,IF($Q$7=2.7,7,IF($Q$7=2.75,8,IF($Q$7=2.8,9,IF($Q$7=2.85,10,))))))))),FALSE)</f>
        <v>1.3270000000000001E-2</v>
      </c>
      <c r="I6" s="85">
        <f>H6*SQRT(G6/C6)</f>
        <v>1.4910308053491049E-2</v>
      </c>
      <c r="J6" s="16">
        <f>VLOOKUP(D6,Tablolar!$O$3:$P$18,2,FALSE)</f>
        <v>1.3</v>
      </c>
      <c r="K6" s="16">
        <f t="shared" si="3"/>
        <v>32.299999999999997</v>
      </c>
      <c r="L6" s="16">
        <f>VLOOKUP($Q$7,Tablolar!$R$3:$S$10,2,FALSE)</f>
        <v>1.02</v>
      </c>
      <c r="M6" s="22">
        <f t="shared" si="4"/>
        <v>65.891999999999996</v>
      </c>
      <c r="N6" s="84">
        <f t="shared" si="1"/>
        <v>10.938072000000009</v>
      </c>
      <c r="P6" s="57" t="s">
        <v>92</v>
      </c>
      <c r="Q6" s="87" t="s">
        <v>39</v>
      </c>
    </row>
    <row r="7" spans="1:17" ht="30" customHeight="1" x14ac:dyDescent="0.25">
      <c r="A7" s="86" t="s">
        <v>157</v>
      </c>
      <c r="B7" s="17">
        <v>0.68194444444444446</v>
      </c>
      <c r="C7" s="14">
        <v>16</v>
      </c>
      <c r="D7" s="16">
        <v>25</v>
      </c>
      <c r="E7" s="14">
        <v>32</v>
      </c>
      <c r="F7" s="16">
        <f t="shared" si="0"/>
        <v>33</v>
      </c>
      <c r="G7" s="16">
        <f>VLOOKUP(F7,Tablolar!$A$3:$B$63,2,FALSE)</f>
        <v>10.9</v>
      </c>
      <c r="H7" s="16">
        <f>VLOOKUP(D7,Tablolar!$D$4:$M$18,IF($Q$7=2.45,2,IF($Q$7=2.5,3,IF($Q$7=2.55,4,IF($Q$7=2.6,5,IF($Q$7=2.65,6,IF($Q$7=2.7,7,IF($Q$7=2.75,8,IF($Q$7=2.8,9,IF($Q$7=2.85,10,))))))))),FALSE)</f>
        <v>1.3270000000000001E-2</v>
      </c>
      <c r="I7" s="85">
        <f t="shared" si="2"/>
        <v>1.0952775361751925E-2</v>
      </c>
      <c r="J7" s="16">
        <f>VLOOKUP(D7,Tablolar!$O$3:$P$18,2,FALSE)</f>
        <v>1.3</v>
      </c>
      <c r="K7" s="16">
        <f t="shared" si="3"/>
        <v>27.299999999999997</v>
      </c>
      <c r="L7" s="16">
        <f>VLOOKUP($Q$7,Tablolar!$R$3:$S$10,2,FALSE)</f>
        <v>1.02</v>
      </c>
      <c r="M7" s="22">
        <f t="shared" si="4"/>
        <v>55.691999999999986</v>
      </c>
      <c r="N7" s="84">
        <f t="shared" si="1"/>
        <v>9.2448720000000062</v>
      </c>
      <c r="P7" s="11" t="s">
        <v>153</v>
      </c>
      <c r="Q7" s="87">
        <v>2.5499999999999998</v>
      </c>
    </row>
    <row r="8" spans="1:17" ht="30" customHeight="1" x14ac:dyDescent="0.25">
      <c r="A8" s="86" t="s">
        <v>157</v>
      </c>
      <c r="B8" s="17">
        <v>0.69444444444444453</v>
      </c>
      <c r="C8" s="14">
        <v>34</v>
      </c>
      <c r="D8" s="16">
        <v>25</v>
      </c>
      <c r="E8" s="14">
        <v>28</v>
      </c>
      <c r="F8" s="16">
        <f t="shared" si="0"/>
        <v>29</v>
      </c>
      <c r="G8" s="16">
        <f>VLOOKUP(F8,Tablolar!$A$3:$B$63,2,FALSE)</f>
        <v>11.5</v>
      </c>
      <c r="H8" s="16">
        <f>VLOOKUP(D8,Tablolar!$D$4:$M$18,IF($Q$7=2.45,2,IF($Q$7=2.5,3,IF($Q$7=2.55,4,IF($Q$7=2.6,5,IF($Q$7=2.65,6,IF($Q$7=2.7,7,IF($Q$7=2.75,8,IF($Q$7=2.8,9,IF($Q$7=2.85,10,))))))))),FALSE)</f>
        <v>1.3270000000000001E-2</v>
      </c>
      <c r="I8" s="85">
        <f t="shared" si="2"/>
        <v>7.7175665739616026E-3</v>
      </c>
      <c r="J8" s="16">
        <f>VLOOKUP(D8,Tablolar!$O$3:$P$18,2,FALSE)</f>
        <v>1.3</v>
      </c>
      <c r="K8" s="16">
        <f t="shared" si="3"/>
        <v>23.3</v>
      </c>
      <c r="L8" s="16">
        <f>VLOOKUP($Q$7,Tablolar!$R$3:$S$10,2,FALSE)</f>
        <v>1.02</v>
      </c>
      <c r="M8" s="22">
        <f t="shared" si="4"/>
        <v>47.532000000000011</v>
      </c>
      <c r="N8" s="84">
        <f t="shared" si="1"/>
        <v>7.8903120000000087</v>
      </c>
      <c r="P8" s="83" t="s">
        <v>97</v>
      </c>
      <c r="Q8" s="87">
        <f>ElekAnaliziHesabi!P30</f>
        <v>83</v>
      </c>
    </row>
    <row r="9" spans="1:17" ht="30" customHeight="1" x14ac:dyDescent="0.25">
      <c r="A9" s="86" t="s">
        <v>157</v>
      </c>
      <c r="B9" s="17">
        <v>0.76527777777777783</v>
      </c>
      <c r="C9" s="14">
        <v>136</v>
      </c>
      <c r="D9" s="16">
        <v>23</v>
      </c>
      <c r="E9" s="14">
        <v>22</v>
      </c>
      <c r="F9" s="16">
        <f t="shared" si="0"/>
        <v>23</v>
      </c>
      <c r="G9" s="16">
        <f>VLOOKUP(F9,Tablolar!$A$3:$B$63,2,FALSE)</f>
        <v>12.5</v>
      </c>
      <c r="H9" s="16">
        <f>VLOOKUP(D9,Tablolar!$D$4:$M$18,IF($Q$7=2.45,2,IF($Q$7=2.5,3,IF($Q$7=2.55,4,IF($Q$7=2.6,5,IF($Q$7=2.65,6,IF($Q$7=2.7,7,IF($Q$7=2.75,8,IF($Q$7=2.8,9,IF($Q$7=2.85,10,))))))))),FALSE)</f>
        <v>1.358E-2</v>
      </c>
      <c r="I9" s="85">
        <f t="shared" si="2"/>
        <v>4.1170422349917522E-3</v>
      </c>
      <c r="J9" s="16">
        <f>VLOOKUP(D9,Tablolar!$O$3:$P$18,2,FALSE)</f>
        <v>0.7</v>
      </c>
      <c r="K9" s="16">
        <f t="shared" si="3"/>
        <v>16.7</v>
      </c>
      <c r="L9" s="16">
        <f>VLOOKUP($Q$7,Tablolar!$R$3:$S$10,2,FALSE)</f>
        <v>1.02</v>
      </c>
      <c r="M9" s="22">
        <f t="shared" si="4"/>
        <v>34.067999999999998</v>
      </c>
      <c r="N9" s="84">
        <f t="shared" si="1"/>
        <v>5.655288000000005</v>
      </c>
      <c r="P9" s="83" t="s">
        <v>155</v>
      </c>
      <c r="Q9" s="97">
        <f>ElekAnaliziHesabi!H50</f>
        <v>0.16600000000000015</v>
      </c>
    </row>
    <row r="10" spans="1:17" ht="30" customHeight="1" x14ac:dyDescent="0.25">
      <c r="A10" s="86" t="s">
        <v>157</v>
      </c>
      <c r="B10" s="17">
        <v>0.72499999999999998</v>
      </c>
      <c r="C10" s="14">
        <v>1518</v>
      </c>
      <c r="D10" s="16">
        <v>22</v>
      </c>
      <c r="E10" s="14">
        <v>15</v>
      </c>
      <c r="F10" s="16">
        <f t="shared" si="0"/>
        <v>16</v>
      </c>
      <c r="G10" s="16">
        <f>VLOOKUP(F10,Tablolar!$A$3:$B$63,2,FALSE)</f>
        <v>13.7</v>
      </c>
      <c r="H10" s="16">
        <f>VLOOKUP(D10,Tablolar!$D$4:$M$18,IF($Q$7=2.45,2,IF($Q$7=2.5,3,IF($Q$7=2.55,4,IF($Q$7=2.6,5,IF($Q$7=2.65,6,IF($Q$7=2.7,7,IF($Q$7=2.75,8,IF($Q$7=2.8,9,IF($Q$7=2.85,10,))))))))),FALSE)</f>
        <v>1.374E-2</v>
      </c>
      <c r="I10" s="85">
        <f t="shared" si="2"/>
        <v>1.3053023819408263E-3</v>
      </c>
      <c r="J10" s="16">
        <f>VLOOKUP(D10,Tablolar!$O$3:$P$18,2,FALSE)</f>
        <v>0.4</v>
      </c>
      <c r="K10" s="16">
        <f t="shared" si="3"/>
        <v>9.4</v>
      </c>
      <c r="L10" s="16">
        <f>VLOOKUP($Q$7,Tablolar!$R$3:$S$10,2,FALSE)</f>
        <v>1.02</v>
      </c>
      <c r="M10" s="22">
        <f t="shared" si="4"/>
        <v>19.176000000000002</v>
      </c>
      <c r="N10" s="84">
        <f t="shared" si="1"/>
        <v>3.1832160000000029</v>
      </c>
      <c r="P10" s="80" t="s">
        <v>93</v>
      </c>
      <c r="Q10" s="87" t="s">
        <v>53</v>
      </c>
    </row>
    <row r="11" spans="1:17" ht="30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P11" s="80" t="s">
        <v>94</v>
      </c>
      <c r="Q11" s="98" t="s">
        <v>152</v>
      </c>
    </row>
    <row r="12" spans="1:17" ht="30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P12" s="80" t="s">
        <v>95</v>
      </c>
      <c r="Q12" s="87" t="s">
        <v>54</v>
      </c>
    </row>
    <row r="13" spans="1:17" ht="30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P13" s="80" t="s">
        <v>96</v>
      </c>
      <c r="Q13" s="87" t="s">
        <v>151</v>
      </c>
    </row>
    <row r="14" spans="1:17" ht="30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P14" s="80" t="s">
        <v>98</v>
      </c>
      <c r="Q14" s="87" t="s">
        <v>55</v>
      </c>
    </row>
    <row r="15" spans="1:17" ht="30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P15" s="81" t="s">
        <v>99</v>
      </c>
      <c r="Q15" s="87" t="s">
        <v>154</v>
      </c>
    </row>
    <row r="16" spans="1:17" ht="30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P16" s="80" t="s">
        <v>100</v>
      </c>
      <c r="Q16" s="87">
        <v>1</v>
      </c>
    </row>
    <row r="17" spans="1:17" ht="30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P17" s="80" t="s">
        <v>101</v>
      </c>
      <c r="Q17" s="87">
        <v>6</v>
      </c>
    </row>
  </sheetData>
  <mergeCells count="1">
    <mergeCell ref="P1:Q1"/>
  </mergeCells>
  <pageMargins left="0.25" right="0.25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I58"/>
  <sheetViews>
    <sheetView zoomScaleNormal="100" workbookViewId="0">
      <selection activeCell="H22" sqref="H22"/>
    </sheetView>
  </sheetViews>
  <sheetFormatPr defaultRowHeight="15" x14ac:dyDescent="0.25"/>
  <cols>
    <col min="2" max="2" width="11.28515625" customWidth="1"/>
    <col min="3" max="3" width="3.7109375" customWidth="1"/>
    <col min="4" max="4" width="4.140625" customWidth="1"/>
    <col min="5" max="5" width="15.42578125" style="2" bestFit="1" customWidth="1"/>
    <col min="6" max="6" width="12.5703125" bestFit="1" customWidth="1"/>
    <col min="7" max="7" width="4.85546875" customWidth="1"/>
    <col min="8" max="8" width="13.42578125" customWidth="1"/>
    <col min="9" max="9" width="15" customWidth="1"/>
  </cols>
  <sheetData>
    <row r="1" spans="1:9" ht="56.25" customHeight="1" thickBot="1" x14ac:dyDescent="0.3">
      <c r="A1" s="124" t="s">
        <v>111</v>
      </c>
      <c r="B1" s="125"/>
      <c r="C1" s="126"/>
      <c r="E1" s="152" t="s">
        <v>159</v>
      </c>
      <c r="F1" s="152"/>
      <c r="H1" s="151" t="s">
        <v>160</v>
      </c>
      <c r="I1" s="151"/>
    </row>
    <row r="2" spans="1:9" ht="60.75" customHeight="1" x14ac:dyDescent="0.25">
      <c r="A2" s="127" t="s">
        <v>108</v>
      </c>
      <c r="B2" s="38">
        <v>350</v>
      </c>
      <c r="C2" s="39">
        <v>50</v>
      </c>
      <c r="E2" s="54" t="s">
        <v>116</v>
      </c>
      <c r="F2" s="54" t="s">
        <v>122</v>
      </c>
      <c r="H2" s="54" t="s">
        <v>116</v>
      </c>
      <c r="I2" s="54" t="s">
        <v>122</v>
      </c>
    </row>
    <row r="3" spans="1:9" x14ac:dyDescent="0.25">
      <c r="A3" s="128"/>
      <c r="B3" s="32">
        <v>300</v>
      </c>
      <c r="C3" s="40">
        <v>50</v>
      </c>
      <c r="E3" s="86">
        <v>4.75</v>
      </c>
      <c r="F3" s="86">
        <v>100</v>
      </c>
      <c r="H3" s="94">
        <v>0.11181500749005027</v>
      </c>
      <c r="I3" s="91">
        <v>17.033592000000013</v>
      </c>
    </row>
    <row r="4" spans="1:9" x14ac:dyDescent="0.25">
      <c r="A4" s="129" t="s">
        <v>109</v>
      </c>
      <c r="B4" s="33">
        <v>300</v>
      </c>
      <c r="C4" s="27">
        <v>50</v>
      </c>
      <c r="E4" s="86">
        <v>2.36</v>
      </c>
      <c r="F4" s="86">
        <v>100</v>
      </c>
      <c r="H4" s="94">
        <v>3.8460113884386776E-2</v>
      </c>
      <c r="I4" s="91">
        <v>14.324472000000013</v>
      </c>
    </row>
    <row r="5" spans="1:9" x14ac:dyDescent="0.25">
      <c r="A5" s="130"/>
      <c r="B5" s="34">
        <v>75</v>
      </c>
      <c r="C5" s="28">
        <v>50</v>
      </c>
      <c r="E5" s="86">
        <v>0.85</v>
      </c>
      <c r="F5" s="86">
        <v>74.8</v>
      </c>
      <c r="H5" s="94">
        <v>2.8460979252302617E-2</v>
      </c>
      <c r="I5" s="91">
        <v>12.631272000000012</v>
      </c>
    </row>
    <row r="6" spans="1:9" ht="15" customHeight="1" x14ac:dyDescent="0.25">
      <c r="A6" s="122" t="s">
        <v>110</v>
      </c>
      <c r="B6" s="35">
        <v>75</v>
      </c>
      <c r="C6" s="27">
        <v>50</v>
      </c>
      <c r="E6" s="86">
        <v>0.42499999999999999</v>
      </c>
      <c r="F6" s="86">
        <v>54.2</v>
      </c>
      <c r="H6" s="94">
        <v>2.0557795601668972E-2</v>
      </c>
      <c r="I6" s="91">
        <v>11.95399200000001</v>
      </c>
    </row>
    <row r="7" spans="1:9" x14ac:dyDescent="0.25">
      <c r="A7" s="123"/>
      <c r="B7" s="36">
        <v>19</v>
      </c>
      <c r="C7" s="28">
        <v>50</v>
      </c>
      <c r="E7" s="86">
        <v>0.15</v>
      </c>
      <c r="F7" s="86">
        <v>33.799999999999997</v>
      </c>
      <c r="H7" s="94">
        <v>1.4910308053491049E-2</v>
      </c>
      <c r="I7" s="91">
        <v>10.938072000000009</v>
      </c>
    </row>
    <row r="8" spans="1:9" ht="15" customHeight="1" x14ac:dyDescent="0.25">
      <c r="A8" s="121" t="s">
        <v>112</v>
      </c>
      <c r="B8" s="29">
        <v>19</v>
      </c>
      <c r="C8" s="40">
        <v>50</v>
      </c>
      <c r="E8" s="86">
        <v>7.4999999999999997E-2</v>
      </c>
      <c r="F8" s="86">
        <v>16.600000000000001</v>
      </c>
      <c r="H8" s="94">
        <v>1.0952775361751925E-2</v>
      </c>
      <c r="I8" s="91">
        <v>9.2448720000000062</v>
      </c>
    </row>
    <row r="9" spans="1:9" x14ac:dyDescent="0.25">
      <c r="A9" s="121"/>
      <c r="B9" s="29">
        <v>4.75</v>
      </c>
      <c r="C9" s="40">
        <v>50</v>
      </c>
      <c r="E9" s="89"/>
      <c r="F9" s="24"/>
      <c r="H9" s="94">
        <v>7.7175665739616026E-3</v>
      </c>
      <c r="I9" s="92">
        <v>7.8903120000000087</v>
      </c>
    </row>
    <row r="10" spans="1:9" ht="15" customHeight="1" x14ac:dyDescent="0.25">
      <c r="A10" s="122" t="s">
        <v>113</v>
      </c>
      <c r="B10" s="35">
        <v>4.75</v>
      </c>
      <c r="C10" s="27">
        <v>50</v>
      </c>
      <c r="E10" s="89"/>
      <c r="F10" s="24"/>
      <c r="H10" s="94">
        <v>4.1170422349917522E-3</v>
      </c>
      <c r="I10" s="92">
        <v>5.655288000000005</v>
      </c>
    </row>
    <row r="11" spans="1:9" x14ac:dyDescent="0.25">
      <c r="A11" s="123"/>
      <c r="B11" s="36">
        <v>2</v>
      </c>
      <c r="C11" s="28">
        <v>50</v>
      </c>
      <c r="E11" s="89"/>
      <c r="F11" s="24"/>
      <c r="H11" s="94">
        <v>1.3053023819408263E-3</v>
      </c>
      <c r="I11" s="92">
        <v>3.1832160000000029</v>
      </c>
    </row>
    <row r="12" spans="1:9" ht="15" customHeight="1" x14ac:dyDescent="0.25">
      <c r="A12" s="121" t="s">
        <v>114</v>
      </c>
      <c r="B12" s="29">
        <v>2</v>
      </c>
      <c r="C12" s="40">
        <v>50</v>
      </c>
      <c r="E12" s="89"/>
      <c r="F12" s="24"/>
      <c r="H12" s="93"/>
      <c r="I12" s="93"/>
    </row>
    <row r="13" spans="1:9" x14ac:dyDescent="0.25">
      <c r="A13" s="121"/>
      <c r="B13" s="29">
        <v>0.42499999999999999</v>
      </c>
      <c r="C13" s="40">
        <v>50</v>
      </c>
      <c r="E13" s="89"/>
      <c r="F13" s="24"/>
      <c r="H13" s="93"/>
      <c r="I13" s="93"/>
    </row>
    <row r="14" spans="1:9" x14ac:dyDescent="0.25">
      <c r="A14" s="122" t="s">
        <v>115</v>
      </c>
      <c r="B14" s="35">
        <v>0.42499999999999999</v>
      </c>
      <c r="C14" s="27">
        <v>50</v>
      </c>
      <c r="E14" s="89"/>
      <c r="F14" s="24"/>
      <c r="H14" s="93"/>
      <c r="I14" s="93"/>
    </row>
    <row r="15" spans="1:9" x14ac:dyDescent="0.25">
      <c r="A15" s="123"/>
      <c r="B15" s="36">
        <v>7.4999999999999997E-2</v>
      </c>
      <c r="C15" s="28">
        <v>50</v>
      </c>
      <c r="E15" s="89"/>
      <c r="F15" s="24"/>
      <c r="H15" s="93"/>
      <c r="I15" s="93"/>
    </row>
    <row r="16" spans="1:9" x14ac:dyDescent="0.25">
      <c r="A16" s="149" t="s">
        <v>52</v>
      </c>
      <c r="B16" s="35">
        <v>7.4999999999999997E-2</v>
      </c>
      <c r="C16" s="95">
        <v>50</v>
      </c>
      <c r="E16" s="89"/>
      <c r="F16" s="24"/>
      <c r="G16" s="2"/>
      <c r="H16" s="93"/>
      <c r="I16" s="93"/>
    </row>
    <row r="17" spans="1:9" x14ac:dyDescent="0.25">
      <c r="A17" s="150"/>
      <c r="B17" s="36">
        <v>2E-3</v>
      </c>
      <c r="C17" s="96">
        <v>50</v>
      </c>
      <c r="E17" s="89"/>
      <c r="F17" s="24"/>
      <c r="H17" s="93"/>
      <c r="I17" s="93"/>
    </row>
    <row r="18" spans="1:9" x14ac:dyDescent="0.25">
      <c r="A18" s="149" t="s">
        <v>161</v>
      </c>
      <c r="B18" s="35">
        <v>2E-3</v>
      </c>
      <c r="C18" s="95">
        <v>50</v>
      </c>
      <c r="E18" s="89"/>
      <c r="F18" s="24"/>
      <c r="H18" s="93"/>
      <c r="I18" s="93"/>
    </row>
    <row r="19" spans="1:9" x14ac:dyDescent="0.25">
      <c r="A19" s="150"/>
      <c r="B19" s="36">
        <v>9.9999999999999995E-8</v>
      </c>
      <c r="C19" s="96">
        <v>50</v>
      </c>
      <c r="E19" s="89"/>
      <c r="F19" s="24"/>
      <c r="H19" s="93"/>
      <c r="I19" s="93"/>
    </row>
    <row r="20" spans="1:9" x14ac:dyDescent="0.25">
      <c r="E20" s="61"/>
      <c r="F20" s="90"/>
      <c r="H20" s="29"/>
      <c r="I20" s="29"/>
    </row>
    <row r="21" spans="1:9" x14ac:dyDescent="0.25">
      <c r="E21" s="61"/>
      <c r="F21" s="90"/>
      <c r="H21" s="29"/>
      <c r="I21" s="29"/>
    </row>
    <row r="22" spans="1:9" x14ac:dyDescent="0.25">
      <c r="E22" s="61"/>
      <c r="F22" s="90"/>
      <c r="H22" s="29"/>
      <c r="I22" s="29"/>
    </row>
    <row r="23" spans="1:9" x14ac:dyDescent="0.25">
      <c r="E23" s="61"/>
      <c r="F23" s="90"/>
      <c r="H23" s="29"/>
      <c r="I23" s="29"/>
    </row>
    <row r="24" spans="1:9" x14ac:dyDescent="0.25">
      <c r="E24" s="61"/>
      <c r="F24" s="90"/>
      <c r="H24" s="29"/>
      <c r="I24" s="29"/>
    </row>
    <row r="25" spans="1:9" x14ac:dyDescent="0.25">
      <c r="E25" s="61"/>
      <c r="F25" s="90"/>
      <c r="H25" s="29"/>
      <c r="I25" s="29"/>
    </row>
    <row r="26" spans="1:9" x14ac:dyDescent="0.25">
      <c r="E26" s="61"/>
      <c r="F26" s="90"/>
      <c r="H26" s="29"/>
      <c r="I26" s="29"/>
    </row>
    <row r="27" spans="1:9" x14ac:dyDescent="0.25">
      <c r="E27" s="61"/>
      <c r="F27" s="90"/>
      <c r="H27" s="29"/>
      <c r="I27" s="29"/>
    </row>
    <row r="28" spans="1:9" x14ac:dyDescent="0.25">
      <c r="E28" s="61"/>
      <c r="F28" s="90"/>
      <c r="H28" s="29"/>
      <c r="I28" s="29"/>
    </row>
    <row r="29" spans="1:9" x14ac:dyDescent="0.25">
      <c r="E29" s="61"/>
      <c r="F29" s="90"/>
      <c r="H29" s="29"/>
      <c r="I29" s="29"/>
    </row>
    <row r="30" spans="1:9" x14ac:dyDescent="0.25">
      <c r="E30" s="61"/>
      <c r="F30" s="90"/>
      <c r="H30" s="29"/>
      <c r="I30" s="29"/>
    </row>
    <row r="31" spans="1:9" x14ac:dyDescent="0.25">
      <c r="E31" s="61"/>
      <c r="F31" s="90"/>
      <c r="H31" s="29"/>
      <c r="I31" s="29"/>
    </row>
    <row r="32" spans="1:9" x14ac:dyDescent="0.25">
      <c r="E32" s="61"/>
      <c r="F32" s="90"/>
      <c r="H32" s="29"/>
      <c r="I32" s="29"/>
    </row>
    <row r="33" spans="5:9" x14ac:dyDescent="0.25">
      <c r="E33" s="61"/>
      <c r="F33" s="90"/>
      <c r="H33" s="29"/>
      <c r="I33" s="29"/>
    </row>
    <row r="34" spans="5:9" x14ac:dyDescent="0.25">
      <c r="E34" s="61"/>
      <c r="F34" s="90"/>
      <c r="H34" s="29"/>
      <c r="I34" s="29"/>
    </row>
    <row r="35" spans="5:9" x14ac:dyDescent="0.25">
      <c r="E35" s="61"/>
      <c r="F35" s="90"/>
      <c r="H35" s="29"/>
      <c r="I35" s="29"/>
    </row>
    <row r="36" spans="5:9" x14ac:dyDescent="0.25">
      <c r="E36" s="61"/>
      <c r="F36" s="90"/>
      <c r="H36" s="29"/>
      <c r="I36" s="29"/>
    </row>
    <row r="37" spans="5:9" x14ac:dyDescent="0.25">
      <c r="E37" s="61"/>
      <c r="F37" s="90"/>
      <c r="H37" s="29"/>
      <c r="I37" s="29"/>
    </row>
    <row r="38" spans="5:9" x14ac:dyDescent="0.25">
      <c r="E38" s="61"/>
      <c r="F38" s="90"/>
      <c r="H38" s="29"/>
      <c r="I38" s="29"/>
    </row>
    <row r="39" spans="5:9" x14ac:dyDescent="0.25">
      <c r="E39" s="61"/>
      <c r="F39" s="90"/>
      <c r="H39" s="29"/>
      <c r="I39" s="29"/>
    </row>
    <row r="40" spans="5:9" x14ac:dyDescent="0.25">
      <c r="E40" s="61"/>
      <c r="F40" s="90"/>
      <c r="H40" s="29"/>
      <c r="I40" s="29"/>
    </row>
    <row r="41" spans="5:9" x14ac:dyDescent="0.25">
      <c r="E41" s="61"/>
      <c r="F41" s="90"/>
      <c r="H41" s="29"/>
      <c r="I41" s="29"/>
    </row>
    <row r="42" spans="5:9" x14ac:dyDescent="0.25">
      <c r="E42" s="61"/>
      <c r="F42" s="90"/>
      <c r="H42" s="29"/>
      <c r="I42" s="29"/>
    </row>
    <row r="43" spans="5:9" x14ac:dyDescent="0.25">
      <c r="E43" s="61"/>
      <c r="F43" s="90"/>
      <c r="H43" s="29"/>
      <c r="I43" s="29"/>
    </row>
    <row r="44" spans="5:9" x14ac:dyDescent="0.25">
      <c r="E44" s="61"/>
      <c r="F44" s="90"/>
      <c r="H44" s="29"/>
      <c r="I44" s="29"/>
    </row>
    <row r="45" spans="5:9" x14ac:dyDescent="0.25">
      <c r="E45" s="61"/>
      <c r="F45" s="90"/>
      <c r="H45" s="29"/>
      <c r="I45" s="29"/>
    </row>
    <row r="46" spans="5:9" x14ac:dyDescent="0.25">
      <c r="E46" s="61"/>
      <c r="F46" s="90"/>
      <c r="H46" s="29"/>
      <c r="I46" s="29"/>
    </row>
    <row r="47" spans="5:9" x14ac:dyDescent="0.25">
      <c r="E47" s="61"/>
      <c r="F47" s="90"/>
      <c r="H47" s="29"/>
      <c r="I47" s="29"/>
    </row>
    <row r="48" spans="5:9" x14ac:dyDescent="0.25">
      <c r="E48" s="61"/>
      <c r="F48" s="90"/>
      <c r="H48" s="29"/>
      <c r="I48" s="29"/>
    </row>
    <row r="49" spans="5:9" x14ac:dyDescent="0.25">
      <c r="E49" s="61"/>
      <c r="F49" s="90"/>
      <c r="H49" s="29"/>
      <c r="I49" s="29"/>
    </row>
    <row r="50" spans="5:9" x14ac:dyDescent="0.25">
      <c r="E50" s="61"/>
      <c r="F50" s="90"/>
      <c r="H50" s="29"/>
      <c r="I50" s="29"/>
    </row>
    <row r="51" spans="5:9" x14ac:dyDescent="0.25">
      <c r="E51" s="61"/>
      <c r="F51" s="90"/>
      <c r="H51" s="29"/>
      <c r="I51" s="29"/>
    </row>
    <row r="52" spans="5:9" x14ac:dyDescent="0.25">
      <c r="E52" s="61"/>
      <c r="F52" s="90"/>
      <c r="H52" s="29"/>
      <c r="I52" s="29"/>
    </row>
    <row r="53" spans="5:9" x14ac:dyDescent="0.25">
      <c r="E53" s="61"/>
      <c r="F53" s="90"/>
      <c r="H53" s="29"/>
      <c r="I53" s="29"/>
    </row>
    <row r="54" spans="5:9" x14ac:dyDescent="0.25">
      <c r="E54" s="61"/>
      <c r="F54" s="90"/>
      <c r="H54" s="29"/>
      <c r="I54" s="29"/>
    </row>
    <row r="55" spans="5:9" x14ac:dyDescent="0.25">
      <c r="E55" s="61"/>
      <c r="F55" s="90"/>
      <c r="H55" s="29"/>
      <c r="I55" s="29"/>
    </row>
    <row r="56" spans="5:9" x14ac:dyDescent="0.25">
      <c r="E56" s="61"/>
      <c r="F56" s="90"/>
      <c r="H56" s="29"/>
      <c r="I56" s="29"/>
    </row>
    <row r="57" spans="5:9" x14ac:dyDescent="0.25">
      <c r="E57" s="61"/>
      <c r="F57" s="90"/>
      <c r="H57" s="29"/>
      <c r="I57" s="29"/>
    </row>
    <row r="58" spans="5:9" x14ac:dyDescent="0.25">
      <c r="E58" s="61"/>
      <c r="F58" s="90"/>
      <c r="H58" s="29"/>
      <c r="I58" s="29"/>
    </row>
  </sheetData>
  <mergeCells count="12">
    <mergeCell ref="H1:I1"/>
    <mergeCell ref="E1:F1"/>
    <mergeCell ref="A1:C1"/>
    <mergeCell ref="A2:A3"/>
    <mergeCell ref="A4:A5"/>
    <mergeCell ref="A6:A7"/>
    <mergeCell ref="A8:A9"/>
    <mergeCell ref="A16:A17"/>
    <mergeCell ref="A18:A19"/>
    <mergeCell ref="A10:A11"/>
    <mergeCell ref="A12:A13"/>
    <mergeCell ref="A14:A15"/>
  </mergeCells>
  <pageMargins left="0.7" right="0.7" top="0.75" bottom="0.75" header="0.3" footer="0.3"/>
  <pageSetup paperSize="9" scale="84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8"/>
  <sheetViews>
    <sheetView tabSelected="1" zoomScaleNormal="100" workbookViewId="0">
      <selection activeCell="O7" sqref="O7"/>
    </sheetView>
  </sheetViews>
  <sheetFormatPr defaultRowHeight="15" x14ac:dyDescent="0.25"/>
  <cols>
    <col min="1" max="1" width="5.140625" bestFit="1" customWidth="1"/>
    <col min="5" max="5" width="11" customWidth="1"/>
    <col min="14" max="14" width="9.140625" customWidth="1"/>
  </cols>
  <sheetData>
    <row r="1" spans="1:13" ht="18.75" x14ac:dyDescent="0.3">
      <c r="A1" s="158" t="s">
        <v>162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3" spans="1:13" ht="18" x14ac:dyDescent="0.35">
      <c r="A3" s="99" t="s">
        <v>168</v>
      </c>
      <c r="B3" s="156" t="s">
        <v>165</v>
      </c>
      <c r="C3" s="156"/>
      <c r="D3" s="156"/>
      <c r="E3" s="156"/>
      <c r="F3" s="156"/>
      <c r="G3" s="156"/>
      <c r="H3" s="156"/>
      <c r="I3" s="156"/>
      <c r="J3" s="156"/>
      <c r="K3" s="157"/>
      <c r="L3" s="18">
        <v>1.2E-2</v>
      </c>
      <c r="M3" s="25" t="s">
        <v>58</v>
      </c>
    </row>
    <row r="4" spans="1:13" ht="18" x14ac:dyDescent="0.35">
      <c r="A4" s="99" t="s">
        <v>169</v>
      </c>
      <c r="B4" s="156" t="s">
        <v>166</v>
      </c>
      <c r="C4" s="156"/>
      <c r="D4" s="156"/>
      <c r="E4" s="156"/>
      <c r="F4" s="156"/>
      <c r="G4" s="156"/>
      <c r="H4" s="156"/>
      <c r="I4" s="156"/>
      <c r="J4" s="156"/>
      <c r="K4" s="157"/>
      <c r="L4" s="18">
        <v>0.13</v>
      </c>
      <c r="M4" s="25" t="s">
        <v>58</v>
      </c>
    </row>
    <row r="5" spans="1:13" ht="18" x14ac:dyDescent="0.35">
      <c r="A5" s="99" t="s">
        <v>170</v>
      </c>
      <c r="B5" s="156" t="s">
        <v>167</v>
      </c>
      <c r="C5" s="156"/>
      <c r="D5" s="156"/>
      <c r="E5" s="156"/>
      <c r="F5" s="156"/>
      <c r="G5" s="156"/>
      <c r="H5" s="156"/>
      <c r="I5" s="156"/>
      <c r="J5" s="156"/>
      <c r="K5" s="157"/>
      <c r="L5" s="18">
        <v>0.55000000000000004</v>
      </c>
      <c r="M5" s="25" t="s">
        <v>58</v>
      </c>
    </row>
    <row r="7" spans="1:13" ht="18.75" x14ac:dyDescent="0.35">
      <c r="A7" s="153" t="s">
        <v>164</v>
      </c>
      <c r="B7" s="154"/>
      <c r="C7" s="154"/>
      <c r="D7" s="154"/>
      <c r="E7" s="155"/>
      <c r="F7" s="22">
        <f>L4^2/(L3*L5)</f>
        <v>2.5606060606060606</v>
      </c>
    </row>
    <row r="8" spans="1:13" ht="18" x14ac:dyDescent="0.35">
      <c r="A8" s="153" t="s">
        <v>163</v>
      </c>
      <c r="B8" s="154"/>
      <c r="C8" s="154"/>
      <c r="D8" s="154"/>
      <c r="E8" s="155"/>
      <c r="F8" s="22">
        <f>L5/L3</f>
        <v>45.833333333333336</v>
      </c>
    </row>
  </sheetData>
  <mergeCells count="6">
    <mergeCell ref="A8:E8"/>
    <mergeCell ref="A1:M1"/>
    <mergeCell ref="B3:K3"/>
    <mergeCell ref="B4:K4"/>
    <mergeCell ref="B5:K5"/>
    <mergeCell ref="A7:E7"/>
  </mergeCells>
  <pageMargins left="0.7" right="0.7" top="0.75" bottom="0.75" header="0.3" footer="0.3"/>
  <pageSetup paperSize="256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2</vt:i4>
      </vt:variant>
    </vt:vector>
  </HeadingPairs>
  <TitlesOfParts>
    <vt:vector size="9" baseType="lpstr">
      <vt:lpstr>BosElekAnaliziFormu</vt:lpstr>
      <vt:lpstr>ElekAnaliziHesabi</vt:lpstr>
      <vt:lpstr>BosHidrometreAnaliziFormu</vt:lpstr>
      <vt:lpstr>Tablolar</vt:lpstr>
      <vt:lpstr>HidrometreAnaliziHesabi</vt:lpstr>
      <vt:lpstr>TumDaneAnaliziSonuclari</vt:lpstr>
      <vt:lpstr>DaneCapiKatsayilari</vt:lpstr>
      <vt:lpstr>BosHidrometreAnaliziFormu!Yazdırma_Alanı</vt:lpstr>
      <vt:lpstr>HidrometreAnaliziHesabi!Yazdırma_Alanı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2022-03-06T22:55:05Z</dcterms:modified>
</cp:coreProperties>
</file>